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<sst xmlns="http://schemas.openxmlformats.org/spreadsheetml/2006/main" count="369" uniqueCount="173">
  <si>
    <t>ОТЧЕТ ОБ ИСПОЛНЕНИИ БЮДЖЕТА</t>
  </si>
  <si>
    <t>КОДЫ</t>
  </si>
  <si>
    <t xml:space="preserve">Форма по ОКУД </t>
  </si>
  <si>
    <t>0503117</t>
  </si>
  <si>
    <t>на 1 июня 2016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</si>
  <si>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</si>
  <si>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</si>
  <si>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</si>
  <si>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</si>
  <si>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</si>
  <si>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</si>
  <si>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</si>
  <si>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</si>
  <si>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</si>
  <si>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</si>
  <si>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</si>
  <si>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</si>
  <si>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</si>
  <si>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</si>
  <si>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</si>
  <si>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</si>
  <si>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</si>
  <si>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</si>
  <si>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</si>
  <si>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</si>
  <si>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</si>
  <si>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</si>
  <si>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</si>
  <si>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</si>
  <si>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</si>
  <si>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</si>
  <si>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</si>
  <si>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</si>
  <si>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</si>
  <si>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</si>
  <si>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</si>
  <si>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</si>
  <si>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</si>
  <si>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</si>
  <si>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</si>
  <si>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</si>
  <si>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</si>
  <si>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</si>
  <si>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</si>
  <si>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</si>
  <si>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</si>
  <si>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</si>
  <si>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</si>
  <si>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</si>
  <si>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</si>
  <si>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</si>
  <si>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</si>
  <si>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</si>
  <si>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</si>
  <si>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</si>
  <si>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</si>
  <si>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</si>
  <si>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</si>
  <si>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</si>
  <si>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</si>
  <si>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</si>
  <si>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сельских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</si>
  <si>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</si>
  <si>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</si>
  <si>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</si>
  <si>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</si>
  <si>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</si>
  <si>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 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</si>
  <si>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</si>
  <si>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</si>
  <si>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</si>
  <si>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</si>
  <si>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Резервные средства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</si>
  <si>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</si>
  <si>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</si>
  <si>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</si>
  <si>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прочих налогов, сборов</t>
  </si>
  <si>
    <t>Уплата иных платежей</t>
  </si>
  <si>
    <t>Иные выплаты населению</t>
  </si>
  <si>
    <t>Иные пенсии, социальные доплаты к пенсиям</t>
  </si>
  <si>
    <t>Иные межбюджетные трансферты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</si>
  <si>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</si>
  <si>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</si>
  <si>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</si>
  <si>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</si>
  <si>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</si>
  <si>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</si>
  <si>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</si>
  <si>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</si>
  <si>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</si>
  <si>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</si>
  <si>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</si>
  <si>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</si>
  <si>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</si>
  <si>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</si>
  <si>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</si>
  <si>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</si>
  <si>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</si>
  <si>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</si>
  <si>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</si>
  <si>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</si>
  <si>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</si>
  <si>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</si>
  <si>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</si>
  <si>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</si>
  <si>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</si>
  <si>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</si>
  <si>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ведущий специалист</t>
  </si>
  <si>
    <t>Савранская И. П.</t>
  </si>
  <si>
    <t>(должность)</t>
  </si>
  <si>
    <t xml:space="preserve">   1 июня 2016 г.   </t>
  </si>
  <si>
    <t>Форма 0503117 с.1</t>
  </si>
  <si>
    <t>161 11633050 10 6000 140</t>
  </si>
  <si>
    <t>182 10102010 01 1000 110</t>
  </si>
  <si>
    <t>182 10503010 01 1000 110</t>
  </si>
  <si>
    <t>182 10601030 10 1000 110</t>
  </si>
  <si>
    <t>182 10601030 10 2100 110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</si>
  <si>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</si>
  <si>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182 10606033 10 1000 110</t>
  </si>
  <si>
    <t>182 10606033 10 2100 110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</si>
  <si>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</si>
  <si>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650 10804020 01 1000 110</t>
  </si>
  <si>
    <t>650 0102 5010002030 121 211</t>
  </si>
  <si>
    <t>650 0102 5010002030 129 213</t>
  </si>
  <si>
    <t>650 0104 0800107950 244 226</t>
  </si>
  <si>
    <t>650 0104 5010002040 121 211</t>
  </si>
  <si>
    <t>650 0104 5010002040 129 213</t>
  </si>
  <si>
    <t>650 0104 5010002040 242 221</t>
  </si>
  <si>
    <t>650 0104 5010002040 244 221</t>
  </si>
  <si>
    <t>650 0104 5010002040 851 290</t>
  </si>
  <si>
    <t>650 0111 5000020940 870 290</t>
  </si>
  <si>
    <t>650 0113 0200120620 244 310</t>
  </si>
  <si>
    <t>650 0113 5020000600 111 211</t>
  </si>
  <si>
    <t>650 0113 5020000600 112 212</t>
  </si>
  <si>
    <t>650 0113 5020000600 119 213</t>
  </si>
  <si>
    <t>650 0113 5020000600 242 221</t>
  </si>
  <si>
    <t>650 0113 5020000600 242 225</t>
  </si>
  <si>
    <t>650 0113 5020000600 242 226</t>
  </si>
  <si>
    <t>650 0113 5020000600 242 310</t>
  </si>
  <si>
    <t>650 0113 5020000600 242 340</t>
  </si>
  <si>
    <t>650 0113 5020000600 244 223</t>
  </si>
  <si>
    <t>650 0113 5020000600 244 225</t>
  </si>
  <si>
    <t>650 0113 5020000600 244 226</t>
  </si>
  <si>
    <t>650 0113 5020000600 244 290</t>
  </si>
  <si>
    <t>650 0113 5020000600 244 340</t>
  </si>
  <si>
    <t>650 0113 5020000600 851 290</t>
  </si>
  <si>
    <t>650 0113 5020000600 852 290</t>
  </si>
  <si>
    <t>650 0113 5030009200 244 226</t>
  </si>
  <si>
    <t>650 0113 5030009200 244 290</t>
  </si>
  <si>
    <t>650 0113 5030009200 853 290</t>
  </si>
  <si>
    <t>650 0113 5030009390 244 223</t>
  </si>
  <si>
    <t>650 0203 5000051180 121 211</t>
  </si>
  <si>
    <t>650 0203 5000051180 129 213</t>
  </si>
  <si>
    <t>650 0304 20103D9300 121 211</t>
  </si>
  <si>
    <t>650 0304 20103D9300 129 213</t>
  </si>
  <si>
    <t>650 0309 5000021220 360 290</t>
  </si>
  <si>
    <t>650 0309 5030002180 244 225</t>
  </si>
  <si>
    <t>650 0314 0900107950 244 340</t>
  </si>
  <si>
    <t>650 0314 1010182300 360 290</t>
  </si>
  <si>
    <t>650 0314 10101S2300 360 290</t>
  </si>
  <si>
    <t>650 0409 0300107950 244 225</t>
  </si>
  <si>
    <t>650 0409 5030004090 244 225</t>
  </si>
  <si>
    <t>650 0410 5030003300 242 226</t>
  </si>
  <si>
    <t>650 0501 1600120963 244 226</t>
  </si>
  <si>
    <t>650 0501 5030000350 242 225</t>
  </si>
  <si>
    <t>650 0501 5030000350 244 225</t>
  </si>
  <si>
    <t>650 0503 5030006100 244 223</t>
  </si>
  <si>
    <t>650 0503 5030006100 244 225</t>
  </si>
  <si>
    <t>650 0605 1200220629 244 310</t>
  </si>
  <si>
    <t>650 1001 5030004910 312 263</t>
  </si>
  <si>
    <t>650 1403 5030089020 540 251</t>
  </si>
  <si>
    <t>182 10102010 01 4000 110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</si>
  <si>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(прочее)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</si>
</sst>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7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tabSelected="1" zoomScalePageLayoutView="0" workbookViewId="0" topLeftCell="A4">
      <selection activeCell="AA15" sqref="AA1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" t="s">
        <v>1</v>
      </c>
    </row>
    <row r="2" spans="1:24" s="1" customFormat="1" ht="13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3" t="s">
        <v>3</v>
      </c>
    </row>
    <row r="3" spans="1:24" s="1" customFormat="1" ht="13.5" customHeight="1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 t="s">
        <v>5</v>
      </c>
      <c r="W3" s="13"/>
      <c r="X3" s="4">
        <v>42522</v>
      </c>
    </row>
    <row r="4" spans="1:24" s="1" customFormat="1" ht="13.5" customHeight="1">
      <c r="A4" s="14" t="s">
        <v>6</v>
      </c>
      <c r="B4" s="14"/>
      <c r="C4" s="14"/>
      <c r="D4" s="14"/>
      <c r="E4" s="14"/>
      <c r="F4" s="15" t="s">
        <v>7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8</v>
      </c>
      <c r="V4" s="13"/>
      <c r="W4" s="13"/>
      <c r="X4" s="6" t="s">
        <v>10</v>
      </c>
    </row>
    <row r="5" spans="1:24" s="1" customFormat="1" ht="13.5" customHeight="1">
      <c r="A5" s="14"/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3" t="s">
        <v>9</v>
      </c>
      <c r="V5" s="13"/>
      <c r="W5" s="13"/>
      <c r="X5" s="6" t="s">
        <v>10</v>
      </c>
    </row>
    <row r="6" spans="1:24" s="1" customFormat="1" ht="13.5" customHeight="1">
      <c r="A6" s="14" t="s">
        <v>11</v>
      </c>
      <c r="B6" s="14"/>
      <c r="C6" s="14"/>
      <c r="D6" s="14"/>
      <c r="E6" s="14"/>
      <c r="F6" s="14"/>
      <c r="G6" s="15" t="s">
        <v>12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3" t="s">
        <v>13</v>
      </c>
      <c r="V6" s="13"/>
      <c r="W6" s="13"/>
      <c r="X6" s="6">
        <v>71818403</v>
      </c>
    </row>
    <row r="7" spans="1:24" s="1" customFormat="1" ht="13.5" customHeight="1">
      <c r="A7" s="5" t="s">
        <v>14</v>
      </c>
      <c r="B7" s="14" t="s">
        <v>15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6" t="s">
        <v>10</v>
      </c>
    </row>
    <row r="8" spans="1:24" s="1" customFormat="1" ht="13.5" customHeight="1">
      <c r="A8" s="14" t="s">
        <v>16</v>
      </c>
      <c r="B8" s="14"/>
      <c r="C8" s="14"/>
      <c r="D8" s="14"/>
      <c r="E8" s="14" t="s">
        <v>17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3" t="s">
        <v>18</v>
      </c>
      <c r="U8" s="13"/>
      <c r="V8" s="13"/>
      <c r="W8" s="13"/>
      <c r="X8" s="7" t="s">
        <v>19</v>
      </c>
    </row>
    <row r="9" spans="1:24" s="1" customFormat="1" ht="13.5" customHeight="1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" customFormat="1" ht="34.5" customHeight="1">
      <c r="A10" s="17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22</v>
      </c>
      <c r="M10" s="17"/>
      <c r="N10" s="17" t="s">
        <v>23</v>
      </c>
      <c r="O10" s="17"/>
      <c r="P10" s="18" t="s">
        <v>24</v>
      </c>
      <c r="Q10" s="18"/>
      <c r="R10" s="18"/>
      <c r="S10" s="18" t="s">
        <v>25</v>
      </c>
      <c r="T10" s="18"/>
      <c r="U10" s="18"/>
      <c r="V10" s="18"/>
      <c r="W10" s="19" t="s">
        <v>26</v>
      </c>
      <c r="X10" s="19"/>
    </row>
    <row r="11" spans="1:24" s="1" customFormat="1" ht="12.75" customHeight="1">
      <c r="A11" s="20" t="s">
        <v>27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28</v>
      </c>
      <c r="M11" s="20"/>
      <c r="N11" s="20" t="s">
        <v>29</v>
      </c>
      <c r="O11" s="20"/>
      <c r="P11" s="21" t="s">
        <v>30</v>
      </c>
      <c r="Q11" s="21"/>
      <c r="R11" s="21"/>
      <c r="S11" s="21" t="s">
        <v>31</v>
      </c>
      <c r="T11" s="21"/>
      <c r="U11" s="21"/>
      <c r="V11" s="21"/>
      <c r="W11" s="22" t="s">
        <v>32</v>
      </c>
      <c r="X11" s="22"/>
    </row>
    <row r="12" spans="1:24" s="1" customFormat="1" ht="13.5" customHeight="1">
      <c r="A12" s="23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 t="s">
        <v>34</v>
      </c>
      <c r="M12" s="24"/>
      <c r="N12" s="24" t="s">
        <v>35</v>
      </c>
      <c r="O12" s="24"/>
      <c r="P12" s="25">
        <f>13349666.65</f>
        <v>13349666.65</v>
      </c>
      <c r="Q12" s="25"/>
      <c r="R12" s="25"/>
      <c r="S12" s="25">
        <f>9087840.3</f>
        <v>9087840.3</v>
      </c>
      <c r="T12" s="25"/>
      <c r="U12" s="25"/>
      <c r="V12" s="25"/>
      <c r="W12" s="26">
        <f>4261826.35</f>
        <v>4261826.35</v>
      </c>
      <c r="X12" s="26"/>
    </row>
    <row r="13" spans="1:24" s="1" customFormat="1" ht="45" customHeight="1">
      <c r="A13" s="8" t="s">
        <v>36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 t="s">
        <v>34</v>
      </c>
      <c r="M13" s="9"/>
      <c r="N13" s="9" t="s">
        <v>112</v>
      </c>
      <c r="O13" s="9"/>
      <c r="P13" s="27" t="s">
        <v>37</v>
      </c>
      <c r="Q13" s="27"/>
      <c r="R13" s="27"/>
      <c r="S13" s="10">
        <f>6000</f>
        <v>6000</v>
      </c>
      <c r="T13" s="10"/>
      <c r="U13" s="10"/>
      <c r="V13" s="10"/>
      <c r="W13" s="11">
        <f>0</f>
        <v>0</v>
      </c>
      <c r="X13" s="11"/>
    </row>
    <row r="14" spans="1:24" s="1" customFormat="1" ht="45" customHeight="1">
      <c r="A14" s="8" t="s">
        <v>38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 t="s">
        <v>34</v>
      </c>
      <c r="M14" s="9"/>
      <c r="N14" s="9" t="s">
        <v>113</v>
      </c>
      <c r="O14" s="9"/>
      <c r="P14" s="10">
        <f>1141000</f>
        <v>1141000</v>
      </c>
      <c r="Q14" s="10"/>
      <c r="R14" s="10"/>
      <c r="S14" s="10">
        <v>506396.57</v>
      </c>
      <c r="T14" s="10"/>
      <c r="U14" s="10"/>
      <c r="V14" s="10"/>
      <c r="W14" s="11">
        <f>634603.42</f>
        <v>634603.42</v>
      </c>
      <c r="X14" s="11"/>
    </row>
    <row r="15" spans="1:24" s="1" customFormat="1" ht="45" customHeight="1">
      <c r="A15" s="8" t="s">
        <v>172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9" t="s">
        <v>34</v>
      </c>
      <c r="M15" s="9"/>
      <c r="N15" s="9" t="s">
        <v>171</v>
      </c>
      <c r="O15" s="9"/>
      <c r="P15" s="10"/>
      <c r="Q15" s="10"/>
      <c r="R15" s="10"/>
      <c r="S15" s="10">
        <v>0.01</v>
      </c>
      <c r="T15" s="10"/>
      <c r="U15" s="10"/>
      <c r="V15" s="10"/>
      <c r="W15" s="11"/>
      <c r="X15" s="11"/>
    </row>
    <row r="16" spans="1:24" s="1" customFormat="1" ht="13.5" customHeight="1">
      <c r="A16" s="8" t="s">
        <v>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" t="s">
        <v>34</v>
      </c>
      <c r="M16" s="9"/>
      <c r="N16" s="9" t="s">
        <v>114</v>
      </c>
      <c r="O16" s="9"/>
      <c r="P16" s="10">
        <f>81000</f>
        <v>81000</v>
      </c>
      <c r="Q16" s="10"/>
      <c r="R16" s="10"/>
      <c r="S16" s="10">
        <f>83160</f>
        <v>83160</v>
      </c>
      <c r="T16" s="10"/>
      <c r="U16" s="10"/>
      <c r="V16" s="10"/>
      <c r="W16" s="11">
        <f>-2160</f>
        <v>-2160</v>
      </c>
      <c r="X16" s="11"/>
    </row>
    <row r="17" spans="1:24" s="1" customFormat="1" ht="24" customHeight="1">
      <c r="A17" s="8" t="s">
        <v>40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 t="s">
        <v>34</v>
      </c>
      <c r="M17" s="9"/>
      <c r="N17" s="9" t="s">
        <v>115</v>
      </c>
      <c r="O17" s="9"/>
      <c r="P17" s="10">
        <f>54000</f>
        <v>54000</v>
      </c>
      <c r="Q17" s="10"/>
      <c r="R17" s="10"/>
      <c r="S17" s="10">
        <f>-1941.29</f>
        <v>-1941.29</v>
      </c>
      <c r="T17" s="10"/>
      <c r="U17" s="10"/>
      <c r="V17" s="10"/>
      <c r="W17" s="11">
        <f>55809.01</f>
        <v>55809.01</v>
      </c>
      <c r="X17" s="11"/>
    </row>
    <row r="18" spans="1:24" s="1" customFormat="1" ht="34.5" customHeight="1">
      <c r="A18" s="8" t="s">
        <v>117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9" t="s">
        <v>34</v>
      </c>
      <c r="M18" s="9"/>
      <c r="N18" s="9" t="s">
        <v>116</v>
      </c>
      <c r="O18" s="9"/>
      <c r="P18" s="10"/>
      <c r="Q18" s="10"/>
      <c r="R18" s="10"/>
      <c r="S18" s="10">
        <f>132.28</f>
        <v>132.28</v>
      </c>
      <c r="T18" s="10"/>
      <c r="U18" s="10"/>
      <c r="V18" s="10"/>
      <c r="W18" s="11"/>
      <c r="X18" s="11"/>
    </row>
    <row r="19" spans="1:24" s="1" customFormat="1" ht="24" customHeight="1">
      <c r="A19" s="8" t="s">
        <v>41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 t="s">
        <v>34</v>
      </c>
      <c r="M19" s="9"/>
      <c r="N19" s="9" t="s">
        <v>118</v>
      </c>
      <c r="O19" s="9"/>
      <c r="P19" s="10">
        <f>96000</f>
        <v>96000</v>
      </c>
      <c r="Q19" s="10"/>
      <c r="R19" s="10"/>
      <c r="S19" s="10">
        <f>51224.49</f>
        <v>51224.49</v>
      </c>
      <c r="T19" s="10"/>
      <c r="U19" s="10"/>
      <c r="V19" s="10"/>
      <c r="W19" s="11">
        <f>44225.8</f>
        <v>44225.8</v>
      </c>
      <c r="X19" s="11"/>
    </row>
    <row r="20" spans="1:24" s="1" customFormat="1" ht="24" customHeight="1">
      <c r="A20" s="8" t="s">
        <v>120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9" t="s">
        <v>34</v>
      </c>
      <c r="M20" s="9"/>
      <c r="N20" s="9" t="s">
        <v>119</v>
      </c>
      <c r="O20" s="9"/>
      <c r="P20" s="10"/>
      <c r="Q20" s="10"/>
      <c r="R20" s="10"/>
      <c r="S20" s="10">
        <f>549.71</f>
        <v>549.71</v>
      </c>
      <c r="T20" s="10"/>
      <c r="U20" s="10"/>
      <c r="V20" s="10"/>
      <c r="W20" s="11"/>
      <c r="X20" s="11"/>
    </row>
    <row r="21" spans="1:24" s="1" customFormat="1" ht="24" customHeight="1">
      <c r="A21" s="8" t="s">
        <v>42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9" t="s">
        <v>34</v>
      </c>
      <c r="M21" s="9"/>
      <c r="N21" s="9" t="s">
        <v>43</v>
      </c>
      <c r="O21" s="9"/>
      <c r="P21" s="10">
        <f>3000</f>
        <v>3000</v>
      </c>
      <c r="Q21" s="10"/>
      <c r="R21" s="10"/>
      <c r="S21" s="27" t="s">
        <v>37</v>
      </c>
      <c r="T21" s="27"/>
      <c r="U21" s="27"/>
      <c r="V21" s="27"/>
      <c r="W21" s="11">
        <f>3000</f>
        <v>3000</v>
      </c>
      <c r="X21" s="11"/>
    </row>
    <row r="22" spans="1:24" s="1" customFormat="1" ht="45" customHeight="1">
      <c r="A22" s="8" t="s">
        <v>44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9" t="s">
        <v>34</v>
      </c>
      <c r="M22" s="9"/>
      <c r="N22" s="9" t="s">
        <v>121</v>
      </c>
      <c r="O22" s="9"/>
      <c r="P22" s="10">
        <f>2000</f>
        <v>2000</v>
      </c>
      <c r="Q22" s="10"/>
      <c r="R22" s="10"/>
      <c r="S22" s="10">
        <f>400</f>
        <v>400</v>
      </c>
      <c r="T22" s="10"/>
      <c r="U22" s="10"/>
      <c r="V22" s="10"/>
      <c r="W22" s="11">
        <f>1600</f>
        <v>1600</v>
      </c>
      <c r="X22" s="11"/>
    </row>
    <row r="23" spans="1:24" s="1" customFormat="1" ht="24" customHeight="1">
      <c r="A23" s="8" t="s">
        <v>45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9" t="s">
        <v>34</v>
      </c>
      <c r="M23" s="9"/>
      <c r="N23" s="9" t="s">
        <v>46</v>
      </c>
      <c r="O23" s="9"/>
      <c r="P23" s="10">
        <f>121000</f>
        <v>121000</v>
      </c>
      <c r="Q23" s="10"/>
      <c r="R23" s="10"/>
      <c r="S23" s="10">
        <f>16569.52</f>
        <v>16569.52</v>
      </c>
      <c r="T23" s="10"/>
      <c r="U23" s="10"/>
      <c r="V23" s="10"/>
      <c r="W23" s="11">
        <f>104430.48</f>
        <v>104430.48</v>
      </c>
      <c r="X23" s="11"/>
    </row>
    <row r="24" spans="1:24" s="1" customFormat="1" ht="45" customHeight="1">
      <c r="A24" s="8" t="s">
        <v>47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9" t="s">
        <v>34</v>
      </c>
      <c r="M24" s="9"/>
      <c r="N24" s="9" t="s">
        <v>48</v>
      </c>
      <c r="O24" s="9"/>
      <c r="P24" s="10">
        <f>60000</f>
        <v>60000</v>
      </c>
      <c r="Q24" s="10"/>
      <c r="R24" s="10"/>
      <c r="S24" s="10">
        <f>16685.01</f>
        <v>16685.01</v>
      </c>
      <c r="T24" s="10"/>
      <c r="U24" s="10"/>
      <c r="V24" s="10"/>
      <c r="W24" s="11">
        <f>43314.99</f>
        <v>43314.99</v>
      </c>
      <c r="X24" s="11"/>
    </row>
    <row r="25" spans="1:24" s="1" customFormat="1" ht="13.5" customHeight="1">
      <c r="A25" s="8" t="s">
        <v>49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9" t="s">
        <v>34</v>
      </c>
      <c r="M25" s="9"/>
      <c r="N25" s="9" t="s">
        <v>50</v>
      </c>
      <c r="O25" s="9"/>
      <c r="P25" s="10">
        <f>66458.25</f>
        <v>66458.25</v>
      </c>
      <c r="Q25" s="10"/>
      <c r="R25" s="10"/>
      <c r="S25" s="10">
        <f>66458.25</f>
        <v>66458.25</v>
      </c>
      <c r="T25" s="10"/>
      <c r="U25" s="10"/>
      <c r="V25" s="10"/>
      <c r="W25" s="11">
        <f>0</f>
        <v>0</v>
      </c>
      <c r="X25" s="11"/>
    </row>
    <row r="26" spans="1:24" s="1" customFormat="1" ht="13.5" customHeight="1">
      <c r="A26" s="8" t="s">
        <v>51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9" t="s">
        <v>34</v>
      </c>
      <c r="M26" s="9"/>
      <c r="N26" s="9" t="s">
        <v>52</v>
      </c>
      <c r="O26" s="9"/>
      <c r="P26" s="27" t="s">
        <v>37</v>
      </c>
      <c r="Q26" s="27"/>
      <c r="R26" s="27"/>
      <c r="S26" s="10">
        <f>0</f>
        <v>0</v>
      </c>
      <c r="T26" s="10"/>
      <c r="U26" s="10"/>
      <c r="V26" s="10"/>
      <c r="W26" s="11">
        <f>0</f>
        <v>0</v>
      </c>
      <c r="X26" s="11"/>
    </row>
    <row r="27" spans="1:24" s="1" customFormat="1" ht="24" customHeight="1">
      <c r="A27" s="8" t="s">
        <v>53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9" t="s">
        <v>34</v>
      </c>
      <c r="M27" s="9"/>
      <c r="N27" s="9" t="s">
        <v>54</v>
      </c>
      <c r="O27" s="9"/>
      <c r="P27" s="10">
        <f>6972800</f>
        <v>6972800</v>
      </c>
      <c r="Q27" s="10"/>
      <c r="R27" s="10"/>
      <c r="S27" s="10">
        <f>3786450</f>
        <v>3786450</v>
      </c>
      <c r="T27" s="10"/>
      <c r="U27" s="10"/>
      <c r="V27" s="10"/>
      <c r="W27" s="11">
        <f>3186350</f>
        <v>3186350</v>
      </c>
      <c r="X27" s="11"/>
    </row>
    <row r="28" spans="1:24" s="1" customFormat="1" ht="24" customHeight="1">
      <c r="A28" s="8" t="s">
        <v>55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9" t="s">
        <v>34</v>
      </c>
      <c r="M28" s="9"/>
      <c r="N28" s="9" t="s">
        <v>56</v>
      </c>
      <c r="O28" s="9"/>
      <c r="P28" s="10">
        <f>4316200</f>
        <v>4316200</v>
      </c>
      <c r="Q28" s="10"/>
      <c r="R28" s="10"/>
      <c r="S28" s="10">
        <f>4316200</f>
        <v>4316200</v>
      </c>
      <c r="T28" s="10"/>
      <c r="U28" s="10"/>
      <c r="V28" s="10"/>
      <c r="W28" s="11">
        <f>0</f>
        <v>0</v>
      </c>
      <c r="X28" s="11"/>
    </row>
    <row r="29" spans="1:24" s="1" customFormat="1" ht="24" customHeight="1">
      <c r="A29" s="8" t="s">
        <v>57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9" t="s">
        <v>34</v>
      </c>
      <c r="M29" s="9"/>
      <c r="N29" s="9" t="s">
        <v>58</v>
      </c>
      <c r="O29" s="9"/>
      <c r="P29" s="10">
        <f>6923</f>
        <v>6923</v>
      </c>
      <c r="Q29" s="10"/>
      <c r="R29" s="10"/>
      <c r="S29" s="10">
        <f>1730.75</f>
        <v>1730.75</v>
      </c>
      <c r="T29" s="10"/>
      <c r="U29" s="10"/>
      <c r="V29" s="10"/>
      <c r="W29" s="11">
        <f>5192.25</f>
        <v>5192.25</v>
      </c>
      <c r="X29" s="11"/>
    </row>
    <row r="30" spans="1:24" s="1" customFormat="1" ht="24" customHeight="1">
      <c r="A30" s="8" t="s">
        <v>59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 t="s">
        <v>34</v>
      </c>
      <c r="M30" s="9"/>
      <c r="N30" s="9" t="s">
        <v>60</v>
      </c>
      <c r="O30" s="9"/>
      <c r="P30" s="10">
        <f>44500</f>
        <v>44500</v>
      </c>
      <c r="Q30" s="10"/>
      <c r="R30" s="10"/>
      <c r="S30" s="10">
        <f>37825</f>
        <v>37825</v>
      </c>
      <c r="T30" s="10"/>
      <c r="U30" s="10"/>
      <c r="V30" s="10"/>
      <c r="W30" s="11">
        <f>6675</f>
        <v>6675</v>
      </c>
      <c r="X30" s="11"/>
    </row>
    <row r="31" spans="1:24" s="1" customFormat="1" ht="24" customHeight="1">
      <c r="A31" s="8" t="s">
        <v>61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9" t="s">
        <v>34</v>
      </c>
      <c r="M31" s="9"/>
      <c r="N31" s="9" t="s">
        <v>62</v>
      </c>
      <c r="O31" s="9"/>
      <c r="P31" s="10">
        <f>384785.4</f>
        <v>384785.4</v>
      </c>
      <c r="Q31" s="10"/>
      <c r="R31" s="10"/>
      <c r="S31" s="10">
        <f>200000</f>
        <v>200000</v>
      </c>
      <c r="T31" s="10"/>
      <c r="U31" s="10"/>
      <c r="V31" s="10"/>
      <c r="W31" s="11">
        <f>184785.4</f>
        <v>184785.4</v>
      </c>
      <c r="X31" s="11"/>
    </row>
    <row r="32" spans="1:24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1" customFormat="1" ht="13.5" customHeight="1">
      <c r="A33" s="16" t="s">
        <v>63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" customFormat="1" ht="34.5" customHeight="1">
      <c r="A34" s="17" t="s">
        <v>21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 t="s">
        <v>22</v>
      </c>
      <c r="M34" s="17"/>
      <c r="N34" s="17" t="s">
        <v>64</v>
      </c>
      <c r="O34" s="17"/>
      <c r="P34" s="18" t="s">
        <v>24</v>
      </c>
      <c r="Q34" s="18"/>
      <c r="R34" s="18"/>
      <c r="S34" s="18" t="s">
        <v>25</v>
      </c>
      <c r="T34" s="18"/>
      <c r="U34" s="18"/>
      <c r="V34" s="18"/>
      <c r="W34" s="19" t="s">
        <v>26</v>
      </c>
      <c r="X34" s="19"/>
    </row>
    <row r="35" spans="1:24" s="1" customFormat="1" ht="13.5" customHeight="1">
      <c r="A35" s="20" t="s">
        <v>27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 t="s">
        <v>28</v>
      </c>
      <c r="M35" s="20"/>
      <c r="N35" s="20" t="s">
        <v>29</v>
      </c>
      <c r="O35" s="20"/>
      <c r="P35" s="21" t="s">
        <v>30</v>
      </c>
      <c r="Q35" s="21"/>
      <c r="R35" s="21"/>
      <c r="S35" s="21" t="s">
        <v>31</v>
      </c>
      <c r="T35" s="21"/>
      <c r="U35" s="21"/>
      <c r="V35" s="21"/>
      <c r="W35" s="22" t="s">
        <v>32</v>
      </c>
      <c r="X35" s="22"/>
    </row>
    <row r="36" spans="1:24" s="1" customFormat="1" ht="13.5" customHeight="1">
      <c r="A36" s="23" t="s">
        <v>65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66</v>
      </c>
      <c r="M36" s="24"/>
      <c r="N36" s="24" t="s">
        <v>35</v>
      </c>
      <c r="O36" s="24"/>
      <c r="P36" s="25">
        <f>P37+P38+P39+P40+P41+P42+P43+P44+P45+P46+P47+P48+P49+P50+P51+P52+P53+P54+P55+P56+P57+P58+P59+P60+P61+P62+P63+P64+P65+P66+P67+P68+P69+P70+P71+P72+P73+P74+P75+P76+P77+P78+P79+P80+P81+P82+P83+P84+P85</f>
        <v>16239965.989999998</v>
      </c>
      <c r="Q36" s="25"/>
      <c r="R36" s="25"/>
      <c r="S36" s="25">
        <f>S37+S38+S39+S40+S41+S42+S43+S44+S45+S46+S47+S48+S49+S50+S51+S52+S53+S54+S55+S56+S57+S58+S59+S60+S61+S62+S63+S64+S65+S66+S67+S68+S69+S70+S71+S72+S73+S74+S75+S76+S77+S78+S79+S80+S81+S82+S83+S84+S85</f>
        <v>10857546.04</v>
      </c>
      <c r="T36" s="25"/>
      <c r="U36" s="25"/>
      <c r="V36" s="25"/>
      <c r="W36" s="26">
        <f>P36-S36</f>
        <v>5382419.949999999</v>
      </c>
      <c r="X36" s="26"/>
    </row>
    <row r="37" spans="1:24" s="1" customFormat="1" ht="13.5" customHeight="1">
      <c r="A37" s="29" t="s">
        <v>67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66</v>
      </c>
      <c r="M37" s="30"/>
      <c r="N37" s="31" t="s">
        <v>122</v>
      </c>
      <c r="O37" s="32"/>
      <c r="P37" s="33">
        <f>662000</f>
        <v>662000</v>
      </c>
      <c r="Q37" s="33"/>
      <c r="R37" s="33"/>
      <c r="S37" s="33">
        <f>273570.67</f>
        <v>273570.67</v>
      </c>
      <c r="T37" s="33"/>
      <c r="U37" s="33"/>
      <c r="V37" s="33"/>
      <c r="W37" s="34">
        <f>P37-S37</f>
        <v>388429.33</v>
      </c>
      <c r="X37" s="34"/>
    </row>
    <row r="38" spans="1:24" s="1" customFormat="1" ht="33.75" customHeight="1">
      <c r="A38" s="29" t="s">
        <v>68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66</v>
      </c>
      <c r="M38" s="30"/>
      <c r="N38" s="31" t="s">
        <v>123</v>
      </c>
      <c r="O38" s="32"/>
      <c r="P38" s="33">
        <f>194000</f>
        <v>194000</v>
      </c>
      <c r="Q38" s="33"/>
      <c r="R38" s="33"/>
      <c r="S38" s="33">
        <f>73960.63</f>
        <v>73960.63</v>
      </c>
      <c r="T38" s="33"/>
      <c r="U38" s="33"/>
      <c r="V38" s="33"/>
      <c r="W38" s="34">
        <f>P38-S38</f>
        <v>120039.37</v>
      </c>
      <c r="X38" s="34"/>
    </row>
    <row r="39" spans="1:24" s="1" customFormat="1" ht="24" customHeight="1">
      <c r="A39" s="29" t="s">
        <v>69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66</v>
      </c>
      <c r="M39" s="30"/>
      <c r="N39" s="31" t="s">
        <v>124</v>
      </c>
      <c r="O39" s="32"/>
      <c r="P39" s="33">
        <f>15000</f>
        <v>15000</v>
      </c>
      <c r="Q39" s="33"/>
      <c r="R39" s="33"/>
      <c r="S39" s="33">
        <v>0</v>
      </c>
      <c r="T39" s="33"/>
      <c r="U39" s="33"/>
      <c r="V39" s="33"/>
      <c r="W39" s="34">
        <f>15000</f>
        <v>15000</v>
      </c>
      <c r="X39" s="34"/>
    </row>
    <row r="40" spans="1:24" s="1" customFormat="1" ht="13.5" customHeight="1">
      <c r="A40" s="29" t="s">
        <v>67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66</v>
      </c>
      <c r="M40" s="30"/>
      <c r="N40" s="31" t="s">
        <v>125</v>
      </c>
      <c r="O40" s="32"/>
      <c r="P40" s="33">
        <f>1792196.55</f>
        <v>1792196.55</v>
      </c>
      <c r="Q40" s="33"/>
      <c r="R40" s="33"/>
      <c r="S40" s="33">
        <f>1226560.56</f>
        <v>1226560.56</v>
      </c>
      <c r="T40" s="33"/>
      <c r="U40" s="33"/>
      <c r="V40" s="33"/>
      <c r="W40" s="34">
        <f>P40-S40</f>
        <v>565635.99</v>
      </c>
      <c r="X40" s="34"/>
    </row>
    <row r="41" spans="1:24" s="1" customFormat="1" ht="33.75" customHeight="1">
      <c r="A41" s="29" t="s">
        <v>68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66</v>
      </c>
      <c r="M41" s="30"/>
      <c r="N41" s="31" t="s">
        <v>126</v>
      </c>
      <c r="O41" s="32"/>
      <c r="P41" s="33">
        <f>536299.34</f>
        <v>536299.34</v>
      </c>
      <c r="Q41" s="33"/>
      <c r="R41" s="33"/>
      <c r="S41" s="33">
        <f>334582.82</f>
        <v>334582.82</v>
      </c>
      <c r="T41" s="33"/>
      <c r="U41" s="33"/>
      <c r="V41" s="33"/>
      <c r="W41" s="34">
        <f>P41-S41</f>
        <v>201716.51999999996</v>
      </c>
      <c r="X41" s="34"/>
    </row>
    <row r="42" spans="1:24" s="1" customFormat="1" ht="24" customHeight="1">
      <c r="A42" s="29" t="s">
        <v>70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66</v>
      </c>
      <c r="M42" s="30"/>
      <c r="N42" s="31" t="s">
        <v>127</v>
      </c>
      <c r="O42" s="32"/>
      <c r="P42" s="33">
        <v>52000</v>
      </c>
      <c r="Q42" s="33"/>
      <c r="R42" s="33"/>
      <c r="S42" s="33">
        <f>36504.26</f>
        <v>36504.26</v>
      </c>
      <c r="T42" s="33"/>
      <c r="U42" s="33"/>
      <c r="V42" s="33"/>
      <c r="W42" s="34">
        <f>P42-S42</f>
        <v>15495.739999999998</v>
      </c>
      <c r="X42" s="34"/>
    </row>
    <row r="43" spans="1:24" s="1" customFormat="1" ht="24" customHeight="1">
      <c r="A43" s="29" t="s">
        <v>69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66</v>
      </c>
      <c r="M43" s="30"/>
      <c r="N43" s="31" t="s">
        <v>128</v>
      </c>
      <c r="O43" s="32"/>
      <c r="P43" s="33">
        <f>1000</f>
        <v>1000</v>
      </c>
      <c r="Q43" s="33"/>
      <c r="R43" s="33"/>
      <c r="S43" s="33">
        <v>0</v>
      </c>
      <c r="T43" s="33"/>
      <c r="U43" s="33"/>
      <c r="V43" s="33"/>
      <c r="W43" s="34">
        <f>1000</f>
        <v>1000</v>
      </c>
      <c r="X43" s="34"/>
    </row>
    <row r="44" spans="1:24" s="1" customFormat="1" ht="13.5" customHeight="1">
      <c r="A44" s="29" t="s">
        <v>71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66</v>
      </c>
      <c r="M44" s="30"/>
      <c r="N44" s="31" t="s">
        <v>129</v>
      </c>
      <c r="O44" s="32"/>
      <c r="P44" s="33">
        <f>1000</f>
        <v>1000</v>
      </c>
      <c r="Q44" s="33"/>
      <c r="R44" s="33"/>
      <c r="S44" s="33">
        <f>203</f>
        <v>203</v>
      </c>
      <c r="T44" s="33"/>
      <c r="U44" s="33"/>
      <c r="V44" s="33"/>
      <c r="W44" s="34">
        <f>P44-S44</f>
        <v>797</v>
      </c>
      <c r="X44" s="34"/>
    </row>
    <row r="45" spans="1:24" s="1" customFormat="1" ht="13.5" customHeight="1">
      <c r="A45" s="29" t="s">
        <v>72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66</v>
      </c>
      <c r="M45" s="30"/>
      <c r="N45" s="31" t="s">
        <v>130</v>
      </c>
      <c r="O45" s="32"/>
      <c r="P45" s="33">
        <f>81000</f>
        <v>81000</v>
      </c>
      <c r="Q45" s="33"/>
      <c r="R45" s="33"/>
      <c r="S45" s="33">
        <v>0</v>
      </c>
      <c r="T45" s="33"/>
      <c r="U45" s="33"/>
      <c r="V45" s="33"/>
      <c r="W45" s="34">
        <f>81000</f>
        <v>81000</v>
      </c>
      <c r="X45" s="34"/>
    </row>
    <row r="46" spans="1:24" s="1" customFormat="1" ht="24" customHeight="1">
      <c r="A46" s="29" t="s">
        <v>69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66</v>
      </c>
      <c r="M46" s="30"/>
      <c r="N46" s="31" t="s">
        <v>131</v>
      </c>
      <c r="O46" s="32"/>
      <c r="P46" s="33">
        <f>2000000</f>
        <v>2000000</v>
      </c>
      <c r="Q46" s="33"/>
      <c r="R46" s="33"/>
      <c r="S46" s="33">
        <f>2000000</f>
        <v>2000000</v>
      </c>
      <c r="T46" s="33"/>
      <c r="U46" s="33"/>
      <c r="V46" s="33"/>
      <c r="W46" s="34">
        <f>0</f>
        <v>0</v>
      </c>
      <c r="X46" s="34"/>
    </row>
    <row r="47" spans="1:24" s="1" customFormat="1" ht="13.5" customHeight="1">
      <c r="A47" s="29" t="s">
        <v>73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66</v>
      </c>
      <c r="M47" s="30"/>
      <c r="N47" s="31" t="s">
        <v>132</v>
      </c>
      <c r="O47" s="32"/>
      <c r="P47" s="33">
        <f>2624000</f>
        <v>2624000</v>
      </c>
      <c r="Q47" s="33"/>
      <c r="R47" s="33"/>
      <c r="S47" s="33">
        <f>1741056.48</f>
        <v>1741056.48</v>
      </c>
      <c r="T47" s="33"/>
      <c r="U47" s="33"/>
      <c r="V47" s="33"/>
      <c r="W47" s="34">
        <f aca="true" t="shared" si="0" ref="W47:W59">P47-S47</f>
        <v>882943.52</v>
      </c>
      <c r="X47" s="34"/>
    </row>
    <row r="48" spans="1:24" s="1" customFormat="1" ht="24" customHeight="1">
      <c r="A48" s="29" t="s">
        <v>74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66</v>
      </c>
      <c r="M48" s="30"/>
      <c r="N48" s="31" t="s">
        <v>133</v>
      </c>
      <c r="O48" s="32"/>
      <c r="P48" s="33">
        <f>56000</f>
        <v>56000</v>
      </c>
      <c r="Q48" s="33"/>
      <c r="R48" s="33"/>
      <c r="S48" s="33">
        <f>22146</f>
        <v>22146</v>
      </c>
      <c r="T48" s="33"/>
      <c r="U48" s="33"/>
      <c r="V48" s="33"/>
      <c r="W48" s="34">
        <f t="shared" si="0"/>
        <v>33854</v>
      </c>
      <c r="X48" s="34"/>
    </row>
    <row r="49" spans="1:24" s="1" customFormat="1" ht="24" customHeight="1">
      <c r="A49" s="29" t="s">
        <v>75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66</v>
      </c>
      <c r="M49" s="30"/>
      <c r="N49" s="31" t="s">
        <v>134</v>
      </c>
      <c r="O49" s="32"/>
      <c r="P49" s="33">
        <v>610000</v>
      </c>
      <c r="Q49" s="33"/>
      <c r="R49" s="33"/>
      <c r="S49" s="33">
        <f>444801.16</f>
        <v>444801.16</v>
      </c>
      <c r="T49" s="33"/>
      <c r="U49" s="33"/>
      <c r="V49" s="33"/>
      <c r="W49" s="34">
        <f t="shared" si="0"/>
        <v>165198.84000000003</v>
      </c>
      <c r="X49" s="34"/>
    </row>
    <row r="50" spans="1:24" s="1" customFormat="1" ht="24" customHeight="1">
      <c r="A50" s="29" t="s">
        <v>70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66</v>
      </c>
      <c r="M50" s="30"/>
      <c r="N50" s="31" t="s">
        <v>135</v>
      </c>
      <c r="O50" s="32"/>
      <c r="P50" s="33">
        <v>70000</v>
      </c>
      <c r="Q50" s="33"/>
      <c r="R50" s="33"/>
      <c r="S50" s="33">
        <v>4724.25</v>
      </c>
      <c r="T50" s="33"/>
      <c r="U50" s="33"/>
      <c r="V50" s="33"/>
      <c r="W50" s="34">
        <f t="shared" si="0"/>
        <v>65275.75</v>
      </c>
      <c r="X50" s="34"/>
    </row>
    <row r="51" spans="1:24" s="1" customFormat="1" ht="24" customHeight="1">
      <c r="A51" s="29" t="s">
        <v>70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66</v>
      </c>
      <c r="M51" s="30"/>
      <c r="N51" s="31" t="s">
        <v>136</v>
      </c>
      <c r="O51" s="32"/>
      <c r="P51" s="33">
        <v>23000</v>
      </c>
      <c r="Q51" s="33"/>
      <c r="R51" s="33"/>
      <c r="S51" s="33">
        <v>15000</v>
      </c>
      <c r="T51" s="33"/>
      <c r="U51" s="33"/>
      <c r="V51" s="33"/>
      <c r="W51" s="34">
        <f t="shared" si="0"/>
        <v>8000</v>
      </c>
      <c r="X51" s="34"/>
    </row>
    <row r="52" spans="1:24" s="1" customFormat="1" ht="24" customHeight="1">
      <c r="A52" s="29" t="s">
        <v>70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66</v>
      </c>
      <c r="M52" s="30"/>
      <c r="N52" s="31" t="s">
        <v>137</v>
      </c>
      <c r="O52" s="32"/>
      <c r="P52" s="33">
        <v>39000</v>
      </c>
      <c r="Q52" s="33"/>
      <c r="R52" s="33"/>
      <c r="S52" s="33">
        <v>20800</v>
      </c>
      <c r="T52" s="33"/>
      <c r="U52" s="33"/>
      <c r="V52" s="33"/>
      <c r="W52" s="34">
        <f t="shared" si="0"/>
        <v>18200</v>
      </c>
      <c r="X52" s="34"/>
    </row>
    <row r="53" spans="1:24" s="1" customFormat="1" ht="24" customHeight="1">
      <c r="A53" s="29" t="s">
        <v>70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66</v>
      </c>
      <c r="M53" s="30"/>
      <c r="N53" s="31" t="s">
        <v>138</v>
      </c>
      <c r="O53" s="32"/>
      <c r="P53" s="33">
        <v>200000</v>
      </c>
      <c r="Q53" s="33"/>
      <c r="R53" s="33"/>
      <c r="S53" s="33">
        <v>13228</v>
      </c>
      <c r="T53" s="33"/>
      <c r="U53" s="33"/>
      <c r="V53" s="33"/>
      <c r="W53" s="34">
        <f t="shared" si="0"/>
        <v>186772</v>
      </c>
      <c r="X53" s="34"/>
    </row>
    <row r="54" spans="1:24" s="1" customFormat="1" ht="24" customHeight="1">
      <c r="A54" s="29" t="s">
        <v>70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66</v>
      </c>
      <c r="M54" s="30"/>
      <c r="N54" s="31" t="s">
        <v>139</v>
      </c>
      <c r="O54" s="32"/>
      <c r="P54" s="33">
        <v>1000</v>
      </c>
      <c r="Q54" s="33"/>
      <c r="R54" s="33"/>
      <c r="S54" s="33">
        <v>0</v>
      </c>
      <c r="T54" s="33"/>
      <c r="U54" s="33"/>
      <c r="V54" s="33"/>
      <c r="W54" s="34">
        <f t="shared" si="0"/>
        <v>1000</v>
      </c>
      <c r="X54" s="34"/>
    </row>
    <row r="55" spans="1:24" s="1" customFormat="1" ht="24" customHeight="1">
      <c r="A55" s="29" t="s">
        <v>69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66</v>
      </c>
      <c r="M55" s="30"/>
      <c r="N55" s="31" t="s">
        <v>140</v>
      </c>
      <c r="O55" s="32"/>
      <c r="P55" s="33">
        <v>915000</v>
      </c>
      <c r="Q55" s="33"/>
      <c r="R55" s="33"/>
      <c r="S55" s="33">
        <v>395149.51</v>
      </c>
      <c r="T55" s="33"/>
      <c r="U55" s="33"/>
      <c r="V55" s="33"/>
      <c r="W55" s="34">
        <f t="shared" si="0"/>
        <v>519850.49</v>
      </c>
      <c r="X55" s="34"/>
    </row>
    <row r="56" spans="1:24" s="1" customFormat="1" ht="24" customHeight="1">
      <c r="A56" s="29" t="s">
        <v>69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66</v>
      </c>
      <c r="M56" s="30"/>
      <c r="N56" s="31" t="s">
        <v>141</v>
      </c>
      <c r="O56" s="32"/>
      <c r="P56" s="33">
        <v>123000</v>
      </c>
      <c r="Q56" s="33"/>
      <c r="R56" s="33"/>
      <c r="S56" s="33">
        <v>60522.45</v>
      </c>
      <c r="T56" s="33"/>
      <c r="U56" s="33"/>
      <c r="V56" s="33"/>
      <c r="W56" s="34">
        <f t="shared" si="0"/>
        <v>62477.55</v>
      </c>
      <c r="X56" s="34"/>
    </row>
    <row r="57" spans="1:24" s="1" customFormat="1" ht="24" customHeight="1">
      <c r="A57" s="29" t="s">
        <v>69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66</v>
      </c>
      <c r="M57" s="30"/>
      <c r="N57" s="31" t="s">
        <v>142</v>
      </c>
      <c r="O57" s="32"/>
      <c r="P57" s="33">
        <v>204300</v>
      </c>
      <c r="Q57" s="33"/>
      <c r="R57" s="33"/>
      <c r="S57" s="33">
        <v>137449.99</v>
      </c>
      <c r="T57" s="33"/>
      <c r="U57" s="33"/>
      <c r="V57" s="33"/>
      <c r="W57" s="34">
        <f t="shared" si="0"/>
        <v>66850.01000000001</v>
      </c>
      <c r="X57" s="34"/>
    </row>
    <row r="58" spans="1:24" s="1" customFormat="1" ht="24" customHeight="1">
      <c r="A58" s="29" t="s">
        <v>69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66</v>
      </c>
      <c r="M58" s="30"/>
      <c r="N58" s="31" t="s">
        <v>143</v>
      </c>
      <c r="O58" s="32"/>
      <c r="P58" s="33">
        <v>4000</v>
      </c>
      <c r="Q58" s="33"/>
      <c r="R58" s="33"/>
      <c r="S58" s="33">
        <v>2600</v>
      </c>
      <c r="T58" s="33"/>
      <c r="U58" s="33"/>
      <c r="V58" s="33"/>
      <c r="W58" s="34">
        <f t="shared" si="0"/>
        <v>1400</v>
      </c>
      <c r="X58" s="34"/>
    </row>
    <row r="59" spans="1:24" s="1" customFormat="1" ht="24" customHeight="1">
      <c r="A59" s="29" t="s">
        <v>69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66</v>
      </c>
      <c r="M59" s="30"/>
      <c r="N59" s="31" t="s">
        <v>144</v>
      </c>
      <c r="O59" s="32"/>
      <c r="P59" s="33">
        <v>529000</v>
      </c>
      <c r="Q59" s="33"/>
      <c r="R59" s="33"/>
      <c r="S59" s="33">
        <v>150776</v>
      </c>
      <c r="T59" s="33"/>
      <c r="U59" s="33"/>
      <c r="V59" s="33"/>
      <c r="W59" s="34">
        <f t="shared" si="0"/>
        <v>378224</v>
      </c>
      <c r="X59" s="34"/>
    </row>
    <row r="60" spans="1:24" s="1" customFormat="1" ht="13.5" customHeight="1">
      <c r="A60" s="29" t="s">
        <v>71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66</v>
      </c>
      <c r="M60" s="30"/>
      <c r="N60" s="31" t="s">
        <v>145</v>
      </c>
      <c r="O60" s="32"/>
      <c r="P60" s="33">
        <f>40000</f>
        <v>40000</v>
      </c>
      <c r="Q60" s="33"/>
      <c r="R60" s="33"/>
      <c r="S60" s="33">
        <f>40000</f>
        <v>40000</v>
      </c>
      <c r="T60" s="33"/>
      <c r="U60" s="33"/>
      <c r="V60" s="33"/>
      <c r="W60" s="34">
        <f>0</f>
        <v>0</v>
      </c>
      <c r="X60" s="34"/>
    </row>
    <row r="61" spans="1:24" s="1" customFormat="1" ht="13.5" customHeight="1">
      <c r="A61" s="29" t="s">
        <v>76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66</v>
      </c>
      <c r="M61" s="30"/>
      <c r="N61" s="31" t="s">
        <v>146</v>
      </c>
      <c r="O61" s="32"/>
      <c r="P61" s="33">
        <f>23000</f>
        <v>23000</v>
      </c>
      <c r="Q61" s="33"/>
      <c r="R61" s="33"/>
      <c r="S61" s="33">
        <f>21882.58</f>
        <v>21882.58</v>
      </c>
      <c r="T61" s="33"/>
      <c r="U61" s="33"/>
      <c r="V61" s="33"/>
      <c r="W61" s="34">
        <f>P61-S61</f>
        <v>1117.4199999999983</v>
      </c>
      <c r="X61" s="34"/>
    </row>
    <row r="62" spans="1:24" s="1" customFormat="1" ht="24" customHeight="1">
      <c r="A62" s="29" t="s">
        <v>69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66</v>
      </c>
      <c r="M62" s="30"/>
      <c r="N62" s="31" t="s">
        <v>147</v>
      </c>
      <c r="O62" s="32"/>
      <c r="P62" s="33">
        <v>268000</v>
      </c>
      <c r="Q62" s="33"/>
      <c r="R62" s="33"/>
      <c r="S62" s="33">
        <f>28765.56</f>
        <v>28765.56</v>
      </c>
      <c r="T62" s="33"/>
      <c r="U62" s="33"/>
      <c r="V62" s="33"/>
      <c r="W62" s="34">
        <f>P62-S62</f>
        <v>239234.44</v>
      </c>
      <c r="X62" s="34"/>
    </row>
    <row r="63" spans="1:24" s="1" customFormat="1" ht="24" customHeight="1">
      <c r="A63" s="29" t="s">
        <v>69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66</v>
      </c>
      <c r="M63" s="30"/>
      <c r="N63" s="31" t="s">
        <v>148</v>
      </c>
      <c r="O63" s="32"/>
      <c r="P63" s="33">
        <v>6000</v>
      </c>
      <c r="Q63" s="33"/>
      <c r="R63" s="33"/>
      <c r="S63" s="33">
        <v>0</v>
      </c>
      <c r="T63" s="33"/>
      <c r="U63" s="33"/>
      <c r="V63" s="33"/>
      <c r="W63" s="34">
        <f>P63-S63</f>
        <v>6000</v>
      </c>
      <c r="X63" s="34"/>
    </row>
    <row r="64" spans="1:24" s="1" customFormat="1" ht="13.5" customHeight="1">
      <c r="A64" s="29" t="s">
        <v>77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66</v>
      </c>
      <c r="M64" s="30"/>
      <c r="N64" s="31" t="s">
        <v>149</v>
      </c>
      <c r="O64" s="32"/>
      <c r="P64" s="33">
        <f>15000</f>
        <v>15000</v>
      </c>
      <c r="Q64" s="33"/>
      <c r="R64" s="33"/>
      <c r="S64" s="33">
        <f>15000</f>
        <v>15000</v>
      </c>
      <c r="T64" s="33"/>
      <c r="U64" s="33"/>
      <c r="V64" s="33"/>
      <c r="W64" s="34">
        <f>0</f>
        <v>0</v>
      </c>
      <c r="X64" s="34"/>
    </row>
    <row r="65" spans="1:24" s="1" customFormat="1" ht="24" customHeight="1">
      <c r="A65" s="29" t="s">
        <v>69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66</v>
      </c>
      <c r="M65" s="30"/>
      <c r="N65" s="31" t="s">
        <v>150</v>
      </c>
      <c r="O65" s="32"/>
      <c r="P65" s="33">
        <f>10000</f>
        <v>10000</v>
      </c>
      <c r="Q65" s="33"/>
      <c r="R65" s="33"/>
      <c r="S65" s="33">
        <v>0</v>
      </c>
      <c r="T65" s="33"/>
      <c r="U65" s="33"/>
      <c r="V65" s="33"/>
      <c r="W65" s="34">
        <f>10000</f>
        <v>10000</v>
      </c>
      <c r="X65" s="34"/>
    </row>
    <row r="66" spans="1:24" s="1" customFormat="1" ht="13.5" customHeight="1">
      <c r="A66" s="29" t="s">
        <v>67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66</v>
      </c>
      <c r="M66" s="30"/>
      <c r="N66" s="31" t="s">
        <v>151</v>
      </c>
      <c r="O66" s="32"/>
      <c r="P66" s="33">
        <v>34170</v>
      </c>
      <c r="Q66" s="33"/>
      <c r="R66" s="33"/>
      <c r="S66" s="33">
        <f>12358.21</f>
        <v>12358.21</v>
      </c>
      <c r="T66" s="33"/>
      <c r="U66" s="33"/>
      <c r="V66" s="33"/>
      <c r="W66" s="34">
        <f>P66-S66</f>
        <v>21811.79</v>
      </c>
      <c r="X66" s="34"/>
    </row>
    <row r="67" spans="1:24" s="1" customFormat="1" ht="33.75" customHeight="1">
      <c r="A67" s="29" t="s">
        <v>68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66</v>
      </c>
      <c r="M67" s="30"/>
      <c r="N67" s="31" t="s">
        <v>152</v>
      </c>
      <c r="O67" s="32"/>
      <c r="P67" s="33">
        <v>10330</v>
      </c>
      <c r="Q67" s="33"/>
      <c r="R67" s="33"/>
      <c r="S67" s="33">
        <f>3732.17</f>
        <v>3732.17</v>
      </c>
      <c r="T67" s="33"/>
      <c r="U67" s="33"/>
      <c r="V67" s="33"/>
      <c r="W67" s="34">
        <f>P67-S67</f>
        <v>6597.83</v>
      </c>
      <c r="X67" s="34"/>
    </row>
    <row r="68" spans="1:24" s="1" customFormat="1" ht="13.5" customHeight="1">
      <c r="A68" s="29" t="s">
        <v>67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66</v>
      </c>
      <c r="M68" s="30"/>
      <c r="N68" s="31" t="s">
        <v>153</v>
      </c>
      <c r="O68" s="32"/>
      <c r="P68" s="33">
        <v>5317.2</v>
      </c>
      <c r="Q68" s="33"/>
      <c r="R68" s="33"/>
      <c r="S68" s="33">
        <f>1329.3</f>
        <v>1329.3</v>
      </c>
      <c r="T68" s="33"/>
      <c r="U68" s="33"/>
      <c r="V68" s="33"/>
      <c r="W68" s="34">
        <f>P68-S68</f>
        <v>3987.8999999999996</v>
      </c>
      <c r="X68" s="34"/>
    </row>
    <row r="69" spans="1:24" s="1" customFormat="1" ht="33.75" customHeight="1">
      <c r="A69" s="29" t="s">
        <v>68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66</v>
      </c>
      <c r="M69" s="30"/>
      <c r="N69" s="31" t="s">
        <v>154</v>
      </c>
      <c r="O69" s="32"/>
      <c r="P69" s="33">
        <v>1605.8</v>
      </c>
      <c r="Q69" s="33"/>
      <c r="R69" s="33"/>
      <c r="S69" s="33">
        <f>401.45</f>
        <v>401.45</v>
      </c>
      <c r="T69" s="33"/>
      <c r="U69" s="33"/>
      <c r="V69" s="33"/>
      <c r="W69" s="34">
        <f>P69-S69</f>
        <v>1204.35</v>
      </c>
      <c r="X69" s="34"/>
    </row>
    <row r="70" spans="1:24" s="1" customFormat="1" ht="13.5" customHeight="1">
      <c r="A70" s="29" t="s">
        <v>78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66</v>
      </c>
      <c r="M70" s="30"/>
      <c r="N70" s="31" t="s">
        <v>155</v>
      </c>
      <c r="O70" s="32"/>
      <c r="P70" s="33">
        <f>10000</f>
        <v>10000</v>
      </c>
      <c r="Q70" s="33"/>
      <c r="R70" s="33"/>
      <c r="S70" s="33">
        <v>0</v>
      </c>
      <c r="T70" s="33"/>
      <c r="U70" s="33"/>
      <c r="V70" s="33"/>
      <c r="W70" s="34">
        <f>10000</f>
        <v>10000</v>
      </c>
      <c r="X70" s="34"/>
    </row>
    <row r="71" spans="1:24" s="1" customFormat="1" ht="24" customHeight="1">
      <c r="A71" s="29" t="s">
        <v>69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66</v>
      </c>
      <c r="M71" s="30"/>
      <c r="N71" s="31" t="s">
        <v>156</v>
      </c>
      <c r="O71" s="32"/>
      <c r="P71" s="33">
        <f>50000</f>
        <v>50000</v>
      </c>
      <c r="Q71" s="33"/>
      <c r="R71" s="33"/>
      <c r="S71" s="33">
        <v>0</v>
      </c>
      <c r="T71" s="33"/>
      <c r="U71" s="33"/>
      <c r="V71" s="33"/>
      <c r="W71" s="34">
        <f>50000</f>
        <v>50000</v>
      </c>
      <c r="X71" s="34"/>
    </row>
    <row r="72" spans="1:24" s="1" customFormat="1" ht="24" customHeight="1">
      <c r="A72" s="29" t="s">
        <v>69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66</v>
      </c>
      <c r="M72" s="30"/>
      <c r="N72" s="31" t="s">
        <v>157</v>
      </c>
      <c r="O72" s="32"/>
      <c r="P72" s="33">
        <f>3000</f>
        <v>3000</v>
      </c>
      <c r="Q72" s="33"/>
      <c r="R72" s="33"/>
      <c r="S72" s="33">
        <v>0</v>
      </c>
      <c r="T72" s="33"/>
      <c r="U72" s="33"/>
      <c r="V72" s="33"/>
      <c r="W72" s="34">
        <f>3000</f>
        <v>3000</v>
      </c>
      <c r="X72" s="34"/>
    </row>
    <row r="73" spans="1:24" s="1" customFormat="1" ht="13.5" customHeight="1">
      <c r="A73" s="29" t="s">
        <v>78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66</v>
      </c>
      <c r="M73" s="30"/>
      <c r="N73" s="31" t="s">
        <v>158</v>
      </c>
      <c r="O73" s="32"/>
      <c r="P73" s="33">
        <f>3354.7</f>
        <v>3354.7</v>
      </c>
      <c r="Q73" s="33"/>
      <c r="R73" s="33"/>
      <c r="S73" s="33">
        <v>0</v>
      </c>
      <c r="T73" s="33"/>
      <c r="U73" s="33"/>
      <c r="V73" s="33"/>
      <c r="W73" s="34">
        <f>3354.7</f>
        <v>3354.7</v>
      </c>
      <c r="X73" s="34"/>
    </row>
    <row r="74" spans="1:24" s="1" customFormat="1" ht="13.5" customHeight="1">
      <c r="A74" s="29" t="s">
        <v>78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66</v>
      </c>
      <c r="M74" s="30"/>
      <c r="N74" s="31" t="s">
        <v>159</v>
      </c>
      <c r="O74" s="32"/>
      <c r="P74" s="33">
        <f>1430.7</f>
        <v>1430.7</v>
      </c>
      <c r="Q74" s="33"/>
      <c r="R74" s="33"/>
      <c r="S74" s="33">
        <v>0</v>
      </c>
      <c r="T74" s="33"/>
      <c r="U74" s="33"/>
      <c r="V74" s="33"/>
      <c r="W74" s="34">
        <f>1430.7</f>
        <v>1430.7</v>
      </c>
      <c r="X74" s="34"/>
    </row>
    <row r="75" spans="1:24" s="1" customFormat="1" ht="24" customHeight="1">
      <c r="A75" s="29" t="s">
        <v>69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66</v>
      </c>
      <c r="M75" s="30"/>
      <c r="N75" s="31" t="s">
        <v>160</v>
      </c>
      <c r="O75" s="32"/>
      <c r="P75" s="33">
        <f>48000</f>
        <v>48000</v>
      </c>
      <c r="Q75" s="33"/>
      <c r="R75" s="33"/>
      <c r="S75" s="33">
        <f>48000</f>
        <v>48000</v>
      </c>
      <c r="T75" s="33"/>
      <c r="U75" s="33"/>
      <c r="V75" s="33"/>
      <c r="W75" s="34">
        <f>0</f>
        <v>0</v>
      </c>
      <c r="X75" s="34"/>
    </row>
    <row r="76" spans="1:24" s="1" customFormat="1" ht="24" customHeight="1">
      <c r="A76" s="29" t="s">
        <v>69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66</v>
      </c>
      <c r="M76" s="30"/>
      <c r="N76" s="31" t="s">
        <v>161</v>
      </c>
      <c r="O76" s="32"/>
      <c r="P76" s="33">
        <f>41838</f>
        <v>41838</v>
      </c>
      <c r="Q76" s="33"/>
      <c r="R76" s="33"/>
      <c r="S76" s="33">
        <f>41838</f>
        <v>41838</v>
      </c>
      <c r="T76" s="33"/>
      <c r="U76" s="33"/>
      <c r="V76" s="33"/>
      <c r="W76" s="34">
        <f>0</f>
        <v>0</v>
      </c>
      <c r="X76" s="34"/>
    </row>
    <row r="77" spans="1:24" s="1" customFormat="1" ht="24" customHeight="1">
      <c r="A77" s="29" t="s">
        <v>70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66</v>
      </c>
      <c r="M77" s="30"/>
      <c r="N77" s="31" t="s">
        <v>162</v>
      </c>
      <c r="O77" s="32"/>
      <c r="P77" s="33">
        <v>215280.25</v>
      </c>
      <c r="Q77" s="33"/>
      <c r="R77" s="33"/>
      <c r="S77" s="33">
        <v>99820</v>
      </c>
      <c r="T77" s="33"/>
      <c r="U77" s="33"/>
      <c r="V77" s="33"/>
      <c r="W77" s="34">
        <f>P77-S77</f>
        <v>115460.25</v>
      </c>
      <c r="X77" s="34"/>
    </row>
    <row r="78" spans="1:24" s="1" customFormat="1" ht="24" customHeight="1">
      <c r="A78" s="29" t="s">
        <v>69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66</v>
      </c>
      <c r="M78" s="30"/>
      <c r="N78" s="31" t="s">
        <v>163</v>
      </c>
      <c r="O78" s="32"/>
      <c r="P78" s="33">
        <f>200000</f>
        <v>200000</v>
      </c>
      <c r="Q78" s="33"/>
      <c r="R78" s="33"/>
      <c r="S78" s="33">
        <f>200000</f>
        <v>200000</v>
      </c>
      <c r="T78" s="33"/>
      <c r="U78" s="33"/>
      <c r="V78" s="33"/>
      <c r="W78" s="34">
        <f>0</f>
        <v>0</v>
      </c>
      <c r="X78" s="34"/>
    </row>
    <row r="79" spans="1:24" s="1" customFormat="1" ht="24" customHeight="1">
      <c r="A79" s="29" t="s">
        <v>70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66</v>
      </c>
      <c r="M79" s="30"/>
      <c r="N79" s="31" t="s">
        <v>164</v>
      </c>
      <c r="O79" s="32"/>
      <c r="P79" s="33">
        <f>5310.5</f>
        <v>5310.5</v>
      </c>
      <c r="Q79" s="33"/>
      <c r="R79" s="33"/>
      <c r="S79" s="33">
        <f>0</f>
        <v>0</v>
      </c>
      <c r="T79" s="33"/>
      <c r="U79" s="33"/>
      <c r="V79" s="33"/>
      <c r="W79" s="34">
        <f>5310.5</f>
        <v>5310.5</v>
      </c>
      <c r="X79" s="34"/>
    </row>
    <row r="80" spans="1:24" s="1" customFormat="1" ht="24" customHeight="1">
      <c r="A80" s="29" t="s">
        <v>69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66</v>
      </c>
      <c r="M80" s="30"/>
      <c r="N80" s="31" t="s">
        <v>165</v>
      </c>
      <c r="O80" s="32"/>
      <c r="P80" s="33">
        <f>84689.5</f>
        <v>84689.5</v>
      </c>
      <c r="Q80" s="33"/>
      <c r="R80" s="33"/>
      <c r="S80" s="33">
        <f>30932.84</f>
        <v>30932.84</v>
      </c>
      <c r="T80" s="33"/>
      <c r="U80" s="33"/>
      <c r="V80" s="33"/>
      <c r="W80" s="34">
        <f>P80-S80</f>
        <v>53756.66</v>
      </c>
      <c r="X80" s="34"/>
    </row>
    <row r="81" spans="1:24" s="1" customFormat="1" ht="24" customHeight="1">
      <c r="A81" s="29" t="s">
        <v>69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66</v>
      </c>
      <c r="M81" s="30"/>
      <c r="N81" s="31" t="s">
        <v>166</v>
      </c>
      <c r="O81" s="32"/>
      <c r="P81" s="33">
        <v>380000</v>
      </c>
      <c r="Q81" s="33"/>
      <c r="R81" s="33"/>
      <c r="S81" s="33">
        <v>197138.97</v>
      </c>
      <c r="T81" s="33"/>
      <c r="U81" s="33"/>
      <c r="V81" s="33"/>
      <c r="W81" s="34">
        <f>P81-S81</f>
        <v>182861.03</v>
      </c>
      <c r="X81" s="34"/>
    </row>
    <row r="82" spans="1:24" s="1" customFormat="1" ht="24" customHeight="1">
      <c r="A82" s="29" t="s">
        <v>69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66</v>
      </c>
      <c r="M82" s="30"/>
      <c r="N82" s="31" t="s">
        <v>167</v>
      </c>
      <c r="O82" s="32"/>
      <c r="P82" s="33">
        <v>50000</v>
      </c>
      <c r="Q82" s="33"/>
      <c r="R82" s="33"/>
      <c r="S82" s="33">
        <v>50000</v>
      </c>
      <c r="T82" s="33"/>
      <c r="U82" s="33"/>
      <c r="V82" s="33"/>
      <c r="W82" s="34">
        <f>P82-S82</f>
        <v>0</v>
      </c>
      <c r="X82" s="34"/>
    </row>
    <row r="83" spans="1:24" s="1" customFormat="1" ht="24" customHeight="1">
      <c r="A83" s="29" t="s">
        <v>69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66</v>
      </c>
      <c r="M83" s="30"/>
      <c r="N83" s="31" t="s">
        <v>168</v>
      </c>
      <c r="O83" s="32"/>
      <c r="P83" s="33">
        <f>180000</f>
        <v>180000</v>
      </c>
      <c r="Q83" s="33"/>
      <c r="R83" s="33"/>
      <c r="S83" s="33">
        <v>0</v>
      </c>
      <c r="T83" s="33"/>
      <c r="U83" s="33"/>
      <c r="V83" s="33"/>
      <c r="W83" s="34">
        <f>180000</f>
        <v>180000</v>
      </c>
      <c r="X83" s="34"/>
    </row>
    <row r="84" spans="1:24" s="1" customFormat="1" ht="13.5" customHeight="1">
      <c r="A84" s="29" t="s">
        <v>79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66</v>
      </c>
      <c r="M84" s="30"/>
      <c r="N84" s="31" t="s">
        <v>169</v>
      </c>
      <c r="O84" s="32"/>
      <c r="P84" s="33">
        <f>30000</f>
        <v>30000</v>
      </c>
      <c r="Q84" s="33"/>
      <c r="R84" s="33"/>
      <c r="S84" s="33">
        <v>20000</v>
      </c>
      <c r="T84" s="33"/>
      <c r="U84" s="33"/>
      <c r="V84" s="33"/>
      <c r="W84" s="34">
        <f>P84-S84</f>
        <v>10000</v>
      </c>
      <c r="X84" s="34"/>
    </row>
    <row r="85" spans="1:24" s="1" customFormat="1" ht="13.5" customHeight="1">
      <c r="A85" s="29" t="s">
        <v>80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66</v>
      </c>
      <c r="M85" s="30"/>
      <c r="N85" s="31" t="s">
        <v>170</v>
      </c>
      <c r="O85" s="32"/>
      <c r="P85" s="33">
        <f>3790843.45</f>
        <v>3790843.45</v>
      </c>
      <c r="Q85" s="33"/>
      <c r="R85" s="33"/>
      <c r="S85" s="33">
        <f>3092711.18</f>
        <v>3092711.18</v>
      </c>
      <c r="T85" s="33"/>
      <c r="U85" s="33"/>
      <c r="V85" s="33"/>
      <c r="W85" s="34">
        <f>P85-S85</f>
        <v>698132.27</v>
      </c>
      <c r="X85" s="34"/>
    </row>
    <row r="86" spans="1:24" s="1" customFormat="1" ht="15" customHeight="1">
      <c r="A86" s="35" t="s">
        <v>81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6" t="s">
        <v>82</v>
      </c>
      <c r="M86" s="36"/>
      <c r="N86" s="36" t="s">
        <v>35</v>
      </c>
      <c r="O86" s="36"/>
      <c r="P86" s="37">
        <f>P12-P36</f>
        <v>-2890299.339999998</v>
      </c>
      <c r="Q86" s="37"/>
      <c r="R86" s="37"/>
      <c r="S86" s="37">
        <f>S12-S36</f>
        <v>-1769705.7399999984</v>
      </c>
      <c r="T86" s="37"/>
      <c r="U86" s="37"/>
      <c r="V86" s="37"/>
      <c r="W86" s="38" t="s">
        <v>35</v>
      </c>
      <c r="X86" s="38"/>
    </row>
    <row r="87" spans="1:24" s="1" customFormat="1" ht="13.5" customHeight="1">
      <c r="A87" s="14" t="s">
        <v>10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s="1" customFormat="1" ht="13.5" customHeight="1">
      <c r="A88" s="16" t="s">
        <v>83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s="1" customFormat="1" ht="45.75" customHeight="1">
      <c r="A89" s="17" t="s">
        <v>21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 t="s">
        <v>22</v>
      </c>
      <c r="M89" s="17"/>
      <c r="N89" s="17" t="s">
        <v>84</v>
      </c>
      <c r="O89" s="17"/>
      <c r="P89" s="18" t="s">
        <v>24</v>
      </c>
      <c r="Q89" s="18"/>
      <c r="R89" s="18"/>
      <c r="S89" s="18" t="s">
        <v>25</v>
      </c>
      <c r="T89" s="18"/>
      <c r="U89" s="18"/>
      <c r="V89" s="18"/>
      <c r="W89" s="19" t="s">
        <v>26</v>
      </c>
      <c r="X89" s="19"/>
    </row>
    <row r="90" spans="1:24" s="1" customFormat="1" ht="12.75" customHeight="1">
      <c r="A90" s="20" t="s">
        <v>27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 t="s">
        <v>28</v>
      </c>
      <c r="M90" s="20"/>
      <c r="N90" s="20" t="s">
        <v>29</v>
      </c>
      <c r="O90" s="20"/>
      <c r="P90" s="21" t="s">
        <v>30</v>
      </c>
      <c r="Q90" s="21"/>
      <c r="R90" s="21"/>
      <c r="S90" s="21" t="s">
        <v>31</v>
      </c>
      <c r="T90" s="21"/>
      <c r="U90" s="21"/>
      <c r="V90" s="21"/>
      <c r="W90" s="22" t="s">
        <v>32</v>
      </c>
      <c r="X90" s="22"/>
    </row>
    <row r="91" spans="1:24" s="1" customFormat="1" ht="13.5" customHeight="1">
      <c r="A91" s="23" t="s">
        <v>85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4" t="s">
        <v>86</v>
      </c>
      <c r="M91" s="24"/>
      <c r="N91" s="24" t="s">
        <v>35</v>
      </c>
      <c r="O91" s="24"/>
      <c r="P91" s="39">
        <f>2890299.34</f>
        <v>2890299.34</v>
      </c>
      <c r="Q91" s="39"/>
      <c r="R91" s="39"/>
      <c r="S91" s="25">
        <f>1769705.74</f>
        <v>1769705.74</v>
      </c>
      <c r="T91" s="25"/>
      <c r="U91" s="25"/>
      <c r="V91" s="25"/>
      <c r="W91" s="40">
        <f>P91-S91</f>
        <v>1120593.5999999999</v>
      </c>
      <c r="X91" s="40"/>
    </row>
    <row r="92" spans="1:24" s="1" customFormat="1" ht="13.5" customHeight="1">
      <c r="A92" s="41" t="s">
        <v>87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2" t="s">
        <v>10</v>
      </c>
      <c r="M92" s="42"/>
      <c r="N92" s="42" t="s">
        <v>10</v>
      </c>
      <c r="O92" s="42"/>
      <c r="P92" s="43" t="s">
        <v>10</v>
      </c>
      <c r="Q92" s="43"/>
      <c r="R92" s="43"/>
      <c r="S92" s="44" t="s">
        <v>10</v>
      </c>
      <c r="T92" s="44"/>
      <c r="U92" s="44"/>
      <c r="V92" s="44"/>
      <c r="W92" s="45" t="s">
        <v>10</v>
      </c>
      <c r="X92" s="45"/>
    </row>
    <row r="93" spans="1:24" s="1" customFormat="1" ht="13.5" customHeight="1">
      <c r="A93" s="8" t="s">
        <v>88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46" t="s">
        <v>89</v>
      </c>
      <c r="M93" s="46"/>
      <c r="N93" s="9" t="s">
        <v>35</v>
      </c>
      <c r="O93" s="9"/>
      <c r="P93" s="47" t="s">
        <v>37</v>
      </c>
      <c r="Q93" s="47"/>
      <c r="R93" s="47"/>
      <c r="S93" s="27" t="s">
        <v>37</v>
      </c>
      <c r="T93" s="27"/>
      <c r="U93" s="27"/>
      <c r="V93" s="27"/>
      <c r="W93" s="48" t="s">
        <v>37</v>
      </c>
      <c r="X93" s="48"/>
    </row>
    <row r="94" spans="1:24" s="1" customFormat="1" ht="13.5" customHeight="1">
      <c r="A94" s="29" t="s">
        <v>10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89</v>
      </c>
      <c r="M94" s="30"/>
      <c r="N94" s="30" t="s">
        <v>10</v>
      </c>
      <c r="O94" s="30"/>
      <c r="P94" s="49" t="s">
        <v>37</v>
      </c>
      <c r="Q94" s="49"/>
      <c r="R94" s="49"/>
      <c r="S94" s="50" t="s">
        <v>37</v>
      </c>
      <c r="T94" s="50"/>
      <c r="U94" s="50"/>
      <c r="V94" s="50"/>
      <c r="W94" s="51" t="s">
        <v>37</v>
      </c>
      <c r="X94" s="51"/>
    </row>
    <row r="95" spans="1:24" s="1" customFormat="1" ht="0.75" customHeight="1">
      <c r="A95" s="52" t="s">
        <v>10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1:24" s="1" customFormat="1" ht="13.5" customHeight="1">
      <c r="A96" s="29" t="s">
        <v>90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42" t="s">
        <v>91</v>
      </c>
      <c r="M96" s="42"/>
      <c r="N96" s="42" t="s">
        <v>35</v>
      </c>
      <c r="O96" s="42"/>
      <c r="P96" s="43" t="s">
        <v>37</v>
      </c>
      <c r="Q96" s="43"/>
      <c r="R96" s="43"/>
      <c r="S96" s="50" t="s">
        <v>37</v>
      </c>
      <c r="T96" s="50"/>
      <c r="U96" s="50"/>
      <c r="V96" s="50"/>
      <c r="W96" s="45" t="s">
        <v>37</v>
      </c>
      <c r="X96" s="45"/>
    </row>
    <row r="97" spans="1:24" s="1" customFormat="1" ht="13.5" customHeight="1">
      <c r="A97" s="29" t="s">
        <v>10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91</v>
      </c>
      <c r="M97" s="30"/>
      <c r="N97" s="30" t="s">
        <v>10</v>
      </c>
      <c r="O97" s="30"/>
      <c r="P97" s="49" t="s">
        <v>37</v>
      </c>
      <c r="Q97" s="49"/>
      <c r="R97" s="49"/>
      <c r="S97" s="50" t="s">
        <v>37</v>
      </c>
      <c r="T97" s="50"/>
      <c r="U97" s="50"/>
      <c r="V97" s="50"/>
      <c r="W97" s="51" t="s">
        <v>37</v>
      </c>
      <c r="X97" s="51"/>
    </row>
    <row r="98" spans="1:24" s="1" customFormat="1" ht="13.5" customHeight="1">
      <c r="A98" s="29" t="s">
        <v>92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93</v>
      </c>
      <c r="M98" s="30"/>
      <c r="N98" s="30" t="s">
        <v>94</v>
      </c>
      <c r="O98" s="30"/>
      <c r="P98" s="53">
        <f>2890299.34</f>
        <v>2890299.34</v>
      </c>
      <c r="Q98" s="53"/>
      <c r="R98" s="53"/>
      <c r="S98" s="33">
        <f>S36-S12</f>
        <v>1769705.7399999984</v>
      </c>
      <c r="T98" s="33"/>
      <c r="U98" s="33"/>
      <c r="V98" s="33"/>
      <c r="W98" s="54">
        <f>P98-S98</f>
        <v>1120593.6000000015</v>
      </c>
      <c r="X98" s="54"/>
    </row>
    <row r="99" spans="1:24" s="1" customFormat="1" ht="13.5" customHeight="1">
      <c r="A99" s="29" t="s">
        <v>95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96</v>
      </c>
      <c r="M99" s="30"/>
      <c r="N99" s="30" t="s">
        <v>97</v>
      </c>
      <c r="O99" s="30"/>
      <c r="P99" s="53">
        <f>-13349666.65</f>
        <v>-13349666.65</v>
      </c>
      <c r="Q99" s="53"/>
      <c r="R99" s="53"/>
      <c r="S99" s="33">
        <f>-9087840.3</f>
        <v>-9087840.3</v>
      </c>
      <c r="T99" s="33"/>
      <c r="U99" s="33"/>
      <c r="V99" s="33"/>
      <c r="W99" s="55" t="s">
        <v>35</v>
      </c>
      <c r="X99" s="55"/>
    </row>
    <row r="100" spans="1:24" s="1" customFormat="1" ht="13.5" customHeight="1">
      <c r="A100" s="29" t="s">
        <v>98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99</v>
      </c>
      <c r="M100" s="30"/>
      <c r="N100" s="30" t="s">
        <v>100</v>
      </c>
      <c r="O100" s="30"/>
      <c r="P100" s="53">
        <f>16239965.99</f>
        <v>16239965.99</v>
      </c>
      <c r="Q100" s="53"/>
      <c r="R100" s="53"/>
      <c r="S100" s="33">
        <f>10857546.04</f>
        <v>10857546.04</v>
      </c>
      <c r="T100" s="33"/>
      <c r="U100" s="33"/>
      <c r="V100" s="33"/>
      <c r="W100" s="55" t="s">
        <v>35</v>
      </c>
      <c r="X100" s="55"/>
    </row>
    <row r="101" spans="1:24" s="1" customFormat="1" ht="13.5" customHeight="1">
      <c r="A101" s="56" t="s">
        <v>10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</row>
    <row r="102" spans="1:24" s="1" customFormat="1" ht="13.5" customHeight="1">
      <c r="A102" s="14" t="s">
        <v>101</v>
      </c>
      <c r="B102" s="14"/>
      <c r="C102" s="14"/>
      <c r="D102" s="14"/>
      <c r="E102" s="14"/>
      <c r="F102" s="14"/>
      <c r="G102" s="14"/>
      <c r="H102" s="14"/>
      <c r="I102" s="57" t="s">
        <v>10</v>
      </c>
      <c r="J102" s="57"/>
      <c r="K102" s="57"/>
      <c r="L102" s="57"/>
      <c r="M102" s="57"/>
      <c r="N102" s="57" t="s">
        <v>102</v>
      </c>
      <c r="O102" s="57"/>
      <c r="P102" s="57"/>
      <c r="Q102" s="57"/>
      <c r="R102" s="14" t="s">
        <v>10</v>
      </c>
      <c r="S102" s="14"/>
      <c r="T102" s="14"/>
      <c r="U102" s="14"/>
      <c r="V102" s="14"/>
      <c r="W102" s="14"/>
      <c r="X102" s="14"/>
    </row>
    <row r="103" spans="1:24" s="1" customFormat="1" ht="13.5" customHeight="1">
      <c r="A103" s="14" t="s">
        <v>10</v>
      </c>
      <c r="B103" s="14"/>
      <c r="C103" s="14"/>
      <c r="D103" s="14"/>
      <c r="E103" s="14"/>
      <c r="F103" s="14"/>
      <c r="G103" s="14"/>
      <c r="H103" s="14"/>
      <c r="I103" s="5" t="s">
        <v>10</v>
      </c>
      <c r="J103" s="58" t="s">
        <v>103</v>
      </c>
      <c r="K103" s="58"/>
      <c r="L103" s="58"/>
      <c r="M103" s="5" t="s">
        <v>10</v>
      </c>
      <c r="N103" s="5" t="s">
        <v>10</v>
      </c>
      <c r="O103" s="58" t="s">
        <v>104</v>
      </c>
      <c r="P103" s="58"/>
      <c r="Q103" s="14" t="s">
        <v>10</v>
      </c>
      <c r="R103" s="14"/>
      <c r="S103" s="14"/>
      <c r="T103" s="14"/>
      <c r="U103" s="14"/>
      <c r="V103" s="14"/>
      <c r="W103" s="14"/>
      <c r="X103" s="14"/>
    </row>
    <row r="104" spans="1:24" s="1" customFormat="1" ht="7.5" customHeight="1">
      <c r="A104" s="14" t="s">
        <v>10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s="1" customFormat="1" ht="13.5" customHeight="1">
      <c r="A105" s="14" t="s">
        <v>10</v>
      </c>
      <c r="B105" s="14"/>
      <c r="C105" s="14"/>
      <c r="D105" s="14"/>
      <c r="E105" s="14"/>
      <c r="F105" s="14"/>
      <c r="G105" s="14"/>
      <c r="H105" s="14"/>
      <c r="I105" s="57" t="s">
        <v>10</v>
      </c>
      <c r="J105" s="57"/>
      <c r="K105" s="57"/>
      <c r="L105" s="57"/>
      <c r="M105" s="57"/>
      <c r="N105" s="57" t="s">
        <v>105</v>
      </c>
      <c r="O105" s="57"/>
      <c r="P105" s="57"/>
      <c r="Q105" s="57"/>
      <c r="R105" s="14" t="s">
        <v>10</v>
      </c>
      <c r="S105" s="14"/>
      <c r="T105" s="14"/>
      <c r="U105" s="14"/>
      <c r="V105" s="14"/>
      <c r="W105" s="14"/>
      <c r="X105" s="14"/>
    </row>
    <row r="106" spans="1:24" s="1" customFormat="1" ht="13.5" customHeight="1">
      <c r="A106" s="14" t="s">
        <v>10</v>
      </c>
      <c r="B106" s="14"/>
      <c r="C106" s="14"/>
      <c r="D106" s="14"/>
      <c r="E106" s="14"/>
      <c r="F106" s="14"/>
      <c r="G106" s="14"/>
      <c r="H106" s="14"/>
      <c r="I106" s="5" t="s">
        <v>10</v>
      </c>
      <c r="J106" s="58" t="s">
        <v>103</v>
      </c>
      <c r="K106" s="58"/>
      <c r="L106" s="58"/>
      <c r="M106" s="5" t="s">
        <v>10</v>
      </c>
      <c r="N106" s="5" t="s">
        <v>10</v>
      </c>
      <c r="O106" s="58" t="s">
        <v>104</v>
      </c>
      <c r="P106" s="58"/>
      <c r="Q106" s="14" t="s">
        <v>10</v>
      </c>
      <c r="R106" s="14"/>
      <c r="S106" s="14"/>
      <c r="T106" s="14"/>
      <c r="U106" s="14"/>
      <c r="V106" s="14"/>
      <c r="W106" s="14"/>
      <c r="X106" s="14"/>
    </row>
    <row r="107" spans="1:24" s="1" customFormat="1" ht="7.5" customHeight="1">
      <c r="A107" s="14" t="s">
        <v>10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s="1" customFormat="1" ht="13.5" customHeight="1">
      <c r="A108" s="14" t="s">
        <v>106</v>
      </c>
      <c r="B108" s="14"/>
      <c r="C108" s="57" t="s">
        <v>107</v>
      </c>
      <c r="D108" s="57"/>
      <c r="E108" s="57"/>
      <c r="F108" s="57"/>
      <c r="G108" s="57"/>
      <c r="H108" s="57"/>
      <c r="I108" s="57" t="s">
        <v>10</v>
      </c>
      <c r="J108" s="57"/>
      <c r="K108" s="57"/>
      <c r="L108" s="57"/>
      <c r="M108" s="57"/>
      <c r="N108" s="57" t="s">
        <v>108</v>
      </c>
      <c r="O108" s="57"/>
      <c r="P108" s="57"/>
      <c r="Q108" s="57"/>
      <c r="R108" s="14" t="s">
        <v>10</v>
      </c>
      <c r="S108" s="14"/>
      <c r="T108" s="14"/>
      <c r="U108" s="14"/>
      <c r="V108" s="14"/>
      <c r="W108" s="14"/>
      <c r="X108" s="14"/>
    </row>
    <row r="109" spans="1:24" s="1" customFormat="1" ht="13.5" customHeight="1">
      <c r="A109" s="14" t="s">
        <v>10</v>
      </c>
      <c r="B109" s="14"/>
      <c r="C109" s="5" t="s">
        <v>10</v>
      </c>
      <c r="D109" s="58" t="s">
        <v>109</v>
      </c>
      <c r="E109" s="58"/>
      <c r="F109" s="58"/>
      <c r="G109" s="58"/>
      <c r="H109" s="5" t="s">
        <v>10</v>
      </c>
      <c r="I109" s="5" t="s">
        <v>10</v>
      </c>
      <c r="J109" s="58" t="s">
        <v>103</v>
      </c>
      <c r="K109" s="58"/>
      <c r="L109" s="58"/>
      <c r="M109" s="5" t="s">
        <v>10</v>
      </c>
      <c r="N109" s="5" t="s">
        <v>10</v>
      </c>
      <c r="O109" s="58" t="s">
        <v>104</v>
      </c>
      <c r="P109" s="58"/>
      <c r="Q109" s="14" t="s">
        <v>10</v>
      </c>
      <c r="R109" s="14"/>
      <c r="S109" s="14"/>
      <c r="T109" s="14"/>
      <c r="U109" s="14"/>
      <c r="V109" s="14"/>
      <c r="W109" s="14"/>
      <c r="X109" s="14"/>
    </row>
    <row r="110" spans="1:24" s="1" customFormat="1" ht="15.75" customHeight="1">
      <c r="A110" s="14" t="s">
        <v>10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s="1" customFormat="1" ht="13.5" customHeight="1">
      <c r="A111" s="59" t="s">
        <v>110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14" t="s">
        <v>10</v>
      </c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s="1" customFormat="1" ht="13.5" customHeight="1">
      <c r="A112" s="13" t="s">
        <v>111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</sheetData>
  <sheetProtection/>
  <mergeCells count="570">
    <mergeCell ref="A82:K82"/>
    <mergeCell ref="L82:M82"/>
    <mergeCell ref="N82:O82"/>
    <mergeCell ref="P82:R82"/>
    <mergeCell ref="S82:V82"/>
    <mergeCell ref="W82:X82"/>
    <mergeCell ref="A63:K63"/>
    <mergeCell ref="L63:M63"/>
    <mergeCell ref="N63:O63"/>
    <mergeCell ref="P63:R63"/>
    <mergeCell ref="S63:V63"/>
    <mergeCell ref="W63:X63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111:J111"/>
    <mergeCell ref="K111:X111"/>
    <mergeCell ref="A112:X112"/>
    <mergeCell ref="A109:B109"/>
    <mergeCell ref="D109:G109"/>
    <mergeCell ref="J109:L109"/>
    <mergeCell ref="O109:P109"/>
    <mergeCell ref="Q109:X109"/>
    <mergeCell ref="A110:X110"/>
    <mergeCell ref="A107:X107"/>
    <mergeCell ref="A108:B108"/>
    <mergeCell ref="C108:H108"/>
    <mergeCell ref="I108:M108"/>
    <mergeCell ref="N108:Q108"/>
    <mergeCell ref="R108:X108"/>
    <mergeCell ref="A104:X104"/>
    <mergeCell ref="A105:H105"/>
    <mergeCell ref="I105:M105"/>
    <mergeCell ref="N105:Q105"/>
    <mergeCell ref="R105:X105"/>
    <mergeCell ref="A106:H106"/>
    <mergeCell ref="J106:L106"/>
    <mergeCell ref="O106:P106"/>
    <mergeCell ref="Q106:X106"/>
    <mergeCell ref="A101:X101"/>
    <mergeCell ref="A102:H102"/>
    <mergeCell ref="I102:M102"/>
    <mergeCell ref="N102:Q102"/>
    <mergeCell ref="R102:X102"/>
    <mergeCell ref="A103:H103"/>
    <mergeCell ref="J103:L103"/>
    <mergeCell ref="O103:P103"/>
    <mergeCell ref="Q103:X103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5:X95"/>
    <mergeCell ref="A96:K96"/>
    <mergeCell ref="L96:M96"/>
    <mergeCell ref="N96:O96"/>
    <mergeCell ref="P96:R96"/>
    <mergeCell ref="S96:V96"/>
    <mergeCell ref="W96:X96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7:X87"/>
    <mergeCell ref="A88:X88"/>
    <mergeCell ref="A89:K89"/>
    <mergeCell ref="L89:M89"/>
    <mergeCell ref="N89:O89"/>
    <mergeCell ref="P89:R89"/>
    <mergeCell ref="S89:V89"/>
    <mergeCell ref="W89:X89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5:K55"/>
    <mergeCell ref="L55:M55"/>
    <mergeCell ref="N55:O55"/>
    <mergeCell ref="P55:R55"/>
    <mergeCell ref="S55:V55"/>
    <mergeCell ref="W55:X55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19:K19"/>
    <mergeCell ref="L19:M19"/>
    <mergeCell ref="N19:O19"/>
    <mergeCell ref="P19:R19"/>
    <mergeCell ref="S19:V19"/>
    <mergeCell ref="W19:X19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  <mergeCell ref="A15:K15"/>
    <mergeCell ref="L15:M15"/>
    <mergeCell ref="N15:O15"/>
    <mergeCell ref="P15:R15"/>
    <mergeCell ref="S15:V15"/>
    <mergeCell ref="W15:X15"/>
    <mergeCell ref="A18:K18"/>
    <mergeCell ref="L18:M18"/>
    <mergeCell ref="N18:O18"/>
    <mergeCell ref="P18:R18"/>
    <mergeCell ref="S18:V18"/>
    <mergeCell ref="W18:X18"/>
    <mergeCell ref="A20:K20"/>
    <mergeCell ref="L20:M20"/>
    <mergeCell ref="N20:O20"/>
    <mergeCell ref="P20:R20"/>
    <mergeCell ref="S20:V20"/>
    <mergeCell ref="W20:X20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32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2016-06-03T06:23:12Z</cp:lastPrinted>
  <dcterms:created xsi:type="dcterms:W3CDTF">2016-06-01T09:54:01Z</dcterms:created>
  <dcterms:modified xsi:type="dcterms:W3CDTF">2016-06-08T04:48:35Z</dcterms:modified>
  <cp:category/>
  <cp:version/>
  <cp:contentType/>
  <cp:contentStatus/>
</cp:coreProperties>
</file>