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<sst xmlns="http://schemas.openxmlformats.org/spreadsheetml/2006/main" count="376" uniqueCount="178">
  <si>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</si>
  <si>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</si>
  <si>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</si>
  <si>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</si>
  <si>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</si>
  <si>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</si>
  <si>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</si>
  <si>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</si>
  <si>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</si>
  <si>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</si>
  <si>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</si>
  <si>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</si>
  <si>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</si>
  <si>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</si>
  <si>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</si>
  <si>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</si>
  <si>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</si>
  <si>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</si>
  <si>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</si>
  <si>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</si>
  <si>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</si>
  <si>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</si>
  <si>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</si>
  <si>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</si>
  <si>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</si>
  <si>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</si>
  <si>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</si>
  <si>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</si>
  <si>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</si>
  <si>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</si>
  <si>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</si>
  <si>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</si>
  <si>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</si>
  <si>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</si>
  <si>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</si>
  <si>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</si>
  <si>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</si>
  <si>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</si>
  <si>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</si>
  <si>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</si>
  <si>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</si>
  <si>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</si>
  <si>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</si>
  <si>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</si>
  <si>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</si>
  <si>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</si>
  <si>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</si>
  <si>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</si>
  <si>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</si>
  <si>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</si>
  <si>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</si>
  <si>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</si>
  <si>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</si>
  <si>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650 20201001 10 0000 151</t>
  </si>
  <si>
    <t>Дотации бюджетам сельских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</si>
  <si>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</si>
  <si>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</si>
  <si>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</si>
  <si>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</si>
  <si>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</si>
  <si>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сельских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</si>
  <si>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</si>
  <si>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</si>
  <si>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</si>
  <si>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</si>
  <si>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</si>
  <si>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 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</si>
  <si>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</si>
  <si>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</si>
  <si>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</si>
  <si>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</si>
  <si>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Резервные средства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</si>
  <si>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</si>
  <si>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</si>
  <si>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</si>
  <si>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прочих налогов, сборов</t>
  </si>
  <si>
    <t>Уплата иных платежей</t>
  </si>
  <si>
    <t>Иные выплаты населению</t>
  </si>
  <si>
    <t>Иные пенсии, социальные доплаты к пенсиям</t>
  </si>
  <si>
    <t>Иные межбюджетные трансферты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</si>
  <si>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</si>
  <si>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</si>
  <si>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</si>
  <si>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</si>
  <si>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</si>
  <si>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</si>
  <si>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</si>
  <si>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</si>
  <si>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</si>
  <si>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</si>
  <si>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</si>
  <si>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</si>
  <si>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</si>
  <si>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</si>
  <si>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</si>
  <si>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</si>
  <si>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</si>
  <si>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</si>
  <si>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</si>
  <si>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</si>
  <si>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</si>
  <si>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Фоменкина Н. Н.</t>
  </si>
  <si>
    <t>(подпись)</t>
  </si>
  <si>
    <t>(расшифровка подписи)</t>
  </si>
  <si>
    <t>Лапухина Л. Н.</t>
  </si>
  <si>
    <t>Исполнитель:</t>
  </si>
  <si>
    <t>ведущий специалист</t>
  </si>
  <si>
    <t>Савранская И. П.</t>
  </si>
  <si>
    <t>(должность)</t>
  </si>
  <si>
    <t>Форма 0503117 с.1</t>
  </si>
  <si>
    <t>161 11633050 10 6000 140</t>
  </si>
  <si>
    <t>182 10102010 01 1000 110</t>
  </si>
  <si>
    <t>182 10503010 01 1000 110</t>
  </si>
  <si>
    <t>182 10601030 10 1000 110</t>
  </si>
  <si>
    <t>182 10601030 10 2100 110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</si>
  <si>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</si>
  <si>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182 10606033 10 1000 110</t>
  </si>
  <si>
    <t>182 10606033 10 2100 110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</si>
  <si>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</si>
  <si>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650 10804020 01 1000 110</t>
  </si>
  <si>
    <t>650 0102 5010002030 121 211</t>
  </si>
  <si>
    <t>650 0102 5010002030 129 213</t>
  </si>
  <si>
    <t>650 0104 0800107950 244 226</t>
  </si>
  <si>
    <t>650 0104 5010002040 121 211</t>
  </si>
  <si>
    <t>650 0104 5010002040 129 213</t>
  </si>
  <si>
    <t>650 0104 5010002040 242 221</t>
  </si>
  <si>
    <t>650 0104 5010002040 244 221</t>
  </si>
  <si>
    <t>650 0104 5010002040 851 290</t>
  </si>
  <si>
    <t>650 0111 5000020940 870 290</t>
  </si>
  <si>
    <t>650 0113 0200120620 244 310</t>
  </si>
  <si>
    <t>650 0113 5020000600 111 211</t>
  </si>
  <si>
    <t>650 0113 5020000600 112 212</t>
  </si>
  <si>
    <t>650 0113 5020000600 119 213</t>
  </si>
  <si>
    <t>650 0113 5020000600 242 221</t>
  </si>
  <si>
    <t>650 0113 5020000600 242 225</t>
  </si>
  <si>
    <t>650 0113 5020000600 242 226</t>
  </si>
  <si>
    <t>650 0113 5020000600 242 310</t>
  </si>
  <si>
    <t>650 0113 5020000600 242 340</t>
  </si>
  <si>
    <t>650 0113 5020000600 244 223</t>
  </si>
  <si>
    <t>650 0113 5020000600 244 225</t>
  </si>
  <si>
    <t>650 0113 5020000600 244 226</t>
  </si>
  <si>
    <t>650 0113 5020000600 244 290</t>
  </si>
  <si>
    <t>650 0113 5020000600 244 340</t>
  </si>
  <si>
    <t>650 0113 5020000600 851 290</t>
  </si>
  <si>
    <t>650 0113 5020000600 852 290</t>
  </si>
  <si>
    <t>650 0113 5030009200 244 226</t>
  </si>
  <si>
    <t>650 0113 5030009200 244 290</t>
  </si>
  <si>
    <t>650 0113 5030009200 853 290</t>
  </si>
  <si>
    <t>650 0113 5030009390 244 223</t>
  </si>
  <si>
    <t>650 0203 5000051180 121 211</t>
  </si>
  <si>
    <t>650 0203 5000051180 129 213</t>
  </si>
  <si>
    <t>650 0304 20103D9300 121 211</t>
  </si>
  <si>
    <t>650 0304 20103D9300 129 213</t>
  </si>
  <si>
    <t>650 0309 5000021220 360 290</t>
  </si>
  <si>
    <t>650 0309 5030002180 244 225</t>
  </si>
  <si>
    <t>650 0314 0900107950 244 340</t>
  </si>
  <si>
    <t>650 0409 0300107950 244 225</t>
  </si>
  <si>
    <t>650 0409 5030004090 244 225</t>
  </si>
  <si>
    <t>650 0410 5030003300 242 226</t>
  </si>
  <si>
    <t>650 0501 1600120963 244 226</t>
  </si>
  <si>
    <t>650 0501 5030000350 242 225</t>
  </si>
  <si>
    <t>650 0501 5030000350 244 225</t>
  </si>
  <si>
    <t>650 0503 5030006100 244 223</t>
  </si>
  <si>
    <t>650 0503 5030006100 244 225</t>
  </si>
  <si>
    <t>650 0605 1200220629 244 310</t>
  </si>
  <si>
    <t>650 1001 5030004910 312 263</t>
  </si>
  <si>
    <t>650 1403 5030089020 540 251</t>
  </si>
  <si>
    <t>182 10102010 01 4000 110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</si>
  <si>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(прочее)</t>
  </si>
  <si>
    <t>на 1 июля 2016 г.</t>
  </si>
  <si>
    <t xml:space="preserve">   1 июля 2016 г.   </t>
  </si>
  <si>
    <t>182 10102010 01 2100 110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</si>
  <si>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</si>
  <si>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650 0605 1200220629 244 223</t>
  </si>
  <si>
    <t>650 0412 0700120710 244 340</t>
  </si>
  <si>
    <t>Закупка товаров, работ, услуг в сфере формирования и продвижения туристского потенциала Нефтеюганского района</t>
  </si>
  <si>
    <t>650 0314 1010182300 123 290</t>
  </si>
  <si>
    <t>650 0314 10101S2300 123 290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</si>
</sst>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6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left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lef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8" fillId="33" borderId="32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5"/>
  <sheetViews>
    <sheetView tabSelected="1" zoomScalePageLayoutView="0" workbookViewId="0" topLeftCell="A58">
      <selection activeCell="P79" sqref="P79:R79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2" t="s">
        <v>1</v>
      </c>
    </row>
    <row r="2" spans="1:24" s="1" customFormat="1" ht="13.5" customHeight="1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3" t="s">
        <v>3</v>
      </c>
    </row>
    <row r="3" spans="1:24" s="1" customFormat="1" ht="13.5" customHeight="1">
      <c r="A3" s="59" t="s">
        <v>169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6" t="s">
        <v>4</v>
      </c>
      <c r="W3" s="16"/>
      <c r="X3" s="4">
        <v>42522</v>
      </c>
    </row>
    <row r="4" spans="1:24" s="1" customFormat="1" ht="13.5" customHeight="1">
      <c r="A4" s="15" t="s">
        <v>5</v>
      </c>
      <c r="B4" s="15"/>
      <c r="C4" s="15"/>
      <c r="D4" s="15"/>
      <c r="E4" s="15"/>
      <c r="F4" s="58" t="s">
        <v>6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16" t="s">
        <v>7</v>
      </c>
      <c r="V4" s="16"/>
      <c r="W4" s="16"/>
      <c r="X4" s="6" t="s">
        <v>9</v>
      </c>
    </row>
    <row r="5" spans="1:24" s="1" customFormat="1" ht="13.5" customHeight="1">
      <c r="A5" s="15"/>
      <c r="B5" s="15"/>
      <c r="C5" s="15"/>
      <c r="D5" s="15"/>
      <c r="E5" s="15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16" t="s">
        <v>8</v>
      </c>
      <c r="V5" s="16"/>
      <c r="W5" s="16"/>
      <c r="X5" s="6" t="s">
        <v>9</v>
      </c>
    </row>
    <row r="6" spans="1:24" s="1" customFormat="1" ht="13.5" customHeight="1">
      <c r="A6" s="15" t="s">
        <v>10</v>
      </c>
      <c r="B6" s="15"/>
      <c r="C6" s="15"/>
      <c r="D6" s="15"/>
      <c r="E6" s="15"/>
      <c r="F6" s="15"/>
      <c r="G6" s="58" t="s">
        <v>11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6" t="s">
        <v>12</v>
      </c>
      <c r="V6" s="16"/>
      <c r="W6" s="16"/>
      <c r="X6" s="6">
        <v>71818403</v>
      </c>
    </row>
    <row r="7" spans="1:24" s="1" customFormat="1" ht="13.5" customHeight="1">
      <c r="A7" s="5" t="s">
        <v>13</v>
      </c>
      <c r="B7" s="15" t="s">
        <v>14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6" t="s">
        <v>9</v>
      </c>
    </row>
    <row r="8" spans="1:24" s="1" customFormat="1" ht="13.5" customHeight="1">
      <c r="A8" s="15" t="s">
        <v>15</v>
      </c>
      <c r="B8" s="15"/>
      <c r="C8" s="15"/>
      <c r="D8" s="15"/>
      <c r="E8" s="15" t="s">
        <v>16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 t="s">
        <v>17</v>
      </c>
      <c r="U8" s="16"/>
      <c r="V8" s="16"/>
      <c r="W8" s="16"/>
      <c r="X8" s="7" t="s">
        <v>18</v>
      </c>
    </row>
    <row r="9" spans="1:24" s="1" customFormat="1" ht="13.5" customHeight="1">
      <c r="A9" s="46" t="s">
        <v>19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s="1" customFormat="1" ht="34.5" customHeight="1">
      <c r="A10" s="47" t="s">
        <v>20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 t="s">
        <v>21</v>
      </c>
      <c r="M10" s="47"/>
      <c r="N10" s="47" t="s">
        <v>22</v>
      </c>
      <c r="O10" s="47"/>
      <c r="P10" s="48" t="s">
        <v>23</v>
      </c>
      <c r="Q10" s="48"/>
      <c r="R10" s="48"/>
      <c r="S10" s="48" t="s">
        <v>24</v>
      </c>
      <c r="T10" s="48"/>
      <c r="U10" s="48"/>
      <c r="V10" s="48"/>
      <c r="W10" s="49" t="s">
        <v>25</v>
      </c>
      <c r="X10" s="49"/>
    </row>
    <row r="11" spans="1:24" s="1" customFormat="1" ht="12.75" customHeight="1">
      <c r="A11" s="43" t="s">
        <v>26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 t="s">
        <v>27</v>
      </c>
      <c r="M11" s="43"/>
      <c r="N11" s="43" t="s">
        <v>28</v>
      </c>
      <c r="O11" s="43"/>
      <c r="P11" s="44" t="s">
        <v>29</v>
      </c>
      <c r="Q11" s="44"/>
      <c r="R11" s="44"/>
      <c r="S11" s="44" t="s">
        <v>30</v>
      </c>
      <c r="T11" s="44"/>
      <c r="U11" s="44"/>
      <c r="V11" s="44"/>
      <c r="W11" s="45" t="s">
        <v>31</v>
      </c>
      <c r="X11" s="45"/>
    </row>
    <row r="12" spans="1:24" s="1" customFormat="1" ht="13.5" customHeight="1">
      <c r="A12" s="38" t="s">
        <v>32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 t="s">
        <v>33</v>
      </c>
      <c r="M12" s="39"/>
      <c r="N12" s="39" t="s">
        <v>34</v>
      </c>
      <c r="O12" s="39"/>
      <c r="P12" s="41">
        <f>P13+P14+P17+P18+P20+P22+P23+P24+P25+P26+P28+P29+P30+P31+P32</f>
        <v>13950122.38</v>
      </c>
      <c r="Q12" s="41"/>
      <c r="R12" s="41"/>
      <c r="S12" s="41">
        <f>S13+S14+S15+S16+S17+S18+S19+S20+S21+S22+S23+S24+S25+S26+S27+S28+S29+S30+S31+S32</f>
        <v>10239129.180000002</v>
      </c>
      <c r="T12" s="41"/>
      <c r="U12" s="41"/>
      <c r="V12" s="41"/>
      <c r="W12" s="54">
        <f>P12-S12</f>
        <v>3710993.1999999993</v>
      </c>
      <c r="X12" s="54"/>
    </row>
    <row r="13" spans="1:24" s="1" customFormat="1" ht="45" customHeight="1">
      <c r="A13" s="30" t="s">
        <v>35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2" t="s">
        <v>33</v>
      </c>
      <c r="M13" s="32"/>
      <c r="N13" s="32" t="s">
        <v>110</v>
      </c>
      <c r="O13" s="32"/>
      <c r="P13" s="56">
        <v>6000</v>
      </c>
      <c r="Q13" s="56"/>
      <c r="R13" s="56"/>
      <c r="S13" s="56">
        <f>6000</f>
        <v>6000</v>
      </c>
      <c r="T13" s="56"/>
      <c r="U13" s="56"/>
      <c r="V13" s="56"/>
      <c r="W13" s="57">
        <f>0</f>
        <v>0</v>
      </c>
      <c r="X13" s="57"/>
    </row>
    <row r="14" spans="1:24" s="1" customFormat="1" ht="45" customHeight="1">
      <c r="A14" s="30" t="s">
        <v>37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2" t="s">
        <v>33</v>
      </c>
      <c r="M14" s="32"/>
      <c r="N14" s="32" t="s">
        <v>111</v>
      </c>
      <c r="O14" s="32"/>
      <c r="P14" s="56">
        <f>1141000</f>
        <v>1141000</v>
      </c>
      <c r="Q14" s="56"/>
      <c r="R14" s="56"/>
      <c r="S14" s="56">
        <v>676372.53</v>
      </c>
      <c r="T14" s="56"/>
      <c r="U14" s="56"/>
      <c r="V14" s="56"/>
      <c r="W14" s="57">
        <f>P14-S14-S15-S16</f>
        <v>463579.88999999996</v>
      </c>
      <c r="X14" s="57"/>
    </row>
    <row r="15" spans="1:24" s="1" customFormat="1" ht="45" customHeight="1">
      <c r="A15" s="30" t="s">
        <v>172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2" t="s">
        <v>33</v>
      </c>
      <c r="M15" s="32"/>
      <c r="N15" s="32" t="s">
        <v>171</v>
      </c>
      <c r="O15" s="32"/>
      <c r="P15" s="56"/>
      <c r="Q15" s="56"/>
      <c r="R15" s="56"/>
      <c r="S15" s="56">
        <v>914.09</v>
      </c>
      <c r="T15" s="56"/>
      <c r="U15" s="56"/>
      <c r="V15" s="56"/>
      <c r="W15" s="57"/>
      <c r="X15" s="57"/>
    </row>
    <row r="16" spans="1:24" s="1" customFormat="1" ht="45" customHeight="1">
      <c r="A16" s="30" t="s">
        <v>168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2" t="s">
        <v>33</v>
      </c>
      <c r="M16" s="32"/>
      <c r="N16" s="32" t="s">
        <v>167</v>
      </c>
      <c r="O16" s="32"/>
      <c r="P16" s="56"/>
      <c r="Q16" s="56"/>
      <c r="R16" s="56"/>
      <c r="S16" s="56">
        <v>133.49</v>
      </c>
      <c r="T16" s="56"/>
      <c r="U16" s="56"/>
      <c r="V16" s="56"/>
      <c r="W16" s="57"/>
      <c r="X16" s="57"/>
    </row>
    <row r="17" spans="1:24" s="1" customFormat="1" ht="13.5" customHeight="1">
      <c r="A17" s="30" t="s">
        <v>38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2" t="s">
        <v>33</v>
      </c>
      <c r="M17" s="32"/>
      <c r="N17" s="32" t="s">
        <v>112</v>
      </c>
      <c r="O17" s="32"/>
      <c r="P17" s="56">
        <f>81000</f>
        <v>81000</v>
      </c>
      <c r="Q17" s="56"/>
      <c r="R17" s="56"/>
      <c r="S17" s="56">
        <f>83160</f>
        <v>83160</v>
      </c>
      <c r="T17" s="56"/>
      <c r="U17" s="56"/>
      <c r="V17" s="56"/>
      <c r="W17" s="57">
        <f>-2160</f>
        <v>-2160</v>
      </c>
      <c r="X17" s="57"/>
    </row>
    <row r="18" spans="1:24" s="1" customFormat="1" ht="24" customHeight="1">
      <c r="A18" s="30" t="s">
        <v>39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2" t="s">
        <v>33</v>
      </c>
      <c r="M18" s="32"/>
      <c r="N18" s="32" t="s">
        <v>113</v>
      </c>
      <c r="O18" s="32"/>
      <c r="P18" s="56">
        <f>54000</f>
        <v>54000</v>
      </c>
      <c r="Q18" s="56"/>
      <c r="R18" s="56"/>
      <c r="S18" s="56">
        <f>-1941.29</f>
        <v>-1941.29</v>
      </c>
      <c r="T18" s="56"/>
      <c r="U18" s="56"/>
      <c r="V18" s="56"/>
      <c r="W18" s="57">
        <f>P18-S18-S19</f>
        <v>55809.01</v>
      </c>
      <c r="X18" s="57"/>
    </row>
    <row r="19" spans="1:24" s="1" customFormat="1" ht="34.5" customHeight="1">
      <c r="A19" s="30" t="s">
        <v>115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2" t="s">
        <v>33</v>
      </c>
      <c r="M19" s="32"/>
      <c r="N19" s="32" t="s">
        <v>114</v>
      </c>
      <c r="O19" s="32"/>
      <c r="P19" s="56"/>
      <c r="Q19" s="56"/>
      <c r="R19" s="56"/>
      <c r="S19" s="56">
        <f>132.28</f>
        <v>132.28</v>
      </c>
      <c r="T19" s="56"/>
      <c r="U19" s="56"/>
      <c r="V19" s="56"/>
      <c r="W19" s="57"/>
      <c r="X19" s="57"/>
    </row>
    <row r="20" spans="1:24" s="1" customFormat="1" ht="24" customHeight="1">
      <c r="A20" s="30" t="s">
        <v>40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2" t="s">
        <v>33</v>
      </c>
      <c r="M20" s="32"/>
      <c r="N20" s="32" t="s">
        <v>116</v>
      </c>
      <c r="O20" s="32"/>
      <c r="P20" s="56">
        <f>96000</f>
        <v>96000</v>
      </c>
      <c r="Q20" s="56"/>
      <c r="R20" s="56"/>
      <c r="S20" s="56">
        <v>51240.49</v>
      </c>
      <c r="T20" s="56"/>
      <c r="U20" s="56"/>
      <c r="V20" s="56"/>
      <c r="W20" s="57">
        <f>P20-S20-S21</f>
        <v>44209.8</v>
      </c>
      <c r="X20" s="57"/>
    </row>
    <row r="21" spans="1:24" s="1" customFormat="1" ht="24" customHeight="1">
      <c r="A21" s="30" t="s">
        <v>118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2" t="s">
        <v>33</v>
      </c>
      <c r="M21" s="32"/>
      <c r="N21" s="32" t="s">
        <v>117</v>
      </c>
      <c r="O21" s="32"/>
      <c r="P21" s="56"/>
      <c r="Q21" s="56"/>
      <c r="R21" s="56"/>
      <c r="S21" s="56">
        <f>549.71</f>
        <v>549.71</v>
      </c>
      <c r="T21" s="56"/>
      <c r="U21" s="56"/>
      <c r="V21" s="56"/>
      <c r="W21" s="57"/>
      <c r="X21" s="57"/>
    </row>
    <row r="22" spans="1:24" s="1" customFormat="1" ht="24" customHeight="1">
      <c r="A22" s="30" t="s">
        <v>41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2" t="s">
        <v>33</v>
      </c>
      <c r="M22" s="32"/>
      <c r="N22" s="32" t="s">
        <v>42</v>
      </c>
      <c r="O22" s="32"/>
      <c r="P22" s="56">
        <f>3000</f>
        <v>3000</v>
      </c>
      <c r="Q22" s="56"/>
      <c r="R22" s="56"/>
      <c r="S22" s="56">
        <v>0</v>
      </c>
      <c r="T22" s="56"/>
      <c r="U22" s="56"/>
      <c r="V22" s="56"/>
      <c r="W22" s="57">
        <f>3000</f>
        <v>3000</v>
      </c>
      <c r="X22" s="57"/>
    </row>
    <row r="23" spans="1:24" s="1" customFormat="1" ht="45" customHeight="1">
      <c r="A23" s="30" t="s">
        <v>43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2" t="s">
        <v>33</v>
      </c>
      <c r="M23" s="32"/>
      <c r="N23" s="32" t="s">
        <v>119</v>
      </c>
      <c r="O23" s="32"/>
      <c r="P23" s="56">
        <f>2000</f>
        <v>2000</v>
      </c>
      <c r="Q23" s="56"/>
      <c r="R23" s="56"/>
      <c r="S23" s="56">
        <f>400</f>
        <v>400</v>
      </c>
      <c r="T23" s="56"/>
      <c r="U23" s="56"/>
      <c r="V23" s="56"/>
      <c r="W23" s="57">
        <f>1600</f>
        <v>1600</v>
      </c>
      <c r="X23" s="57"/>
    </row>
    <row r="24" spans="1:24" s="1" customFormat="1" ht="24" customHeight="1">
      <c r="A24" s="30" t="s">
        <v>44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2" t="s">
        <v>33</v>
      </c>
      <c r="M24" s="32"/>
      <c r="N24" s="32" t="s">
        <v>45</v>
      </c>
      <c r="O24" s="32"/>
      <c r="P24" s="56">
        <f>121000</f>
        <v>121000</v>
      </c>
      <c r="Q24" s="56"/>
      <c r="R24" s="56"/>
      <c r="S24" s="56">
        <v>20711.9</v>
      </c>
      <c r="T24" s="56"/>
      <c r="U24" s="56"/>
      <c r="V24" s="56"/>
      <c r="W24" s="57">
        <f>P24-S24</f>
        <v>100288.1</v>
      </c>
      <c r="X24" s="57"/>
    </row>
    <row r="25" spans="1:24" s="1" customFormat="1" ht="45" customHeight="1">
      <c r="A25" s="30" t="s">
        <v>46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2" t="s">
        <v>33</v>
      </c>
      <c r="M25" s="32"/>
      <c r="N25" s="32" t="s">
        <v>47</v>
      </c>
      <c r="O25" s="32"/>
      <c r="P25" s="56">
        <f>60000</f>
        <v>60000</v>
      </c>
      <c r="Q25" s="56"/>
      <c r="R25" s="56"/>
      <c r="S25" s="56">
        <f>16685.01</f>
        <v>16685.01</v>
      </c>
      <c r="T25" s="56"/>
      <c r="U25" s="56"/>
      <c r="V25" s="56"/>
      <c r="W25" s="57">
        <f>43314.99</f>
        <v>43314.99</v>
      </c>
      <c r="X25" s="57"/>
    </row>
    <row r="26" spans="1:24" s="1" customFormat="1" ht="13.5" customHeight="1">
      <c r="A26" s="30" t="s">
        <v>48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2" t="s">
        <v>33</v>
      </c>
      <c r="M26" s="32"/>
      <c r="N26" s="32" t="s">
        <v>49</v>
      </c>
      <c r="O26" s="32"/>
      <c r="P26" s="56">
        <f>66458.25</f>
        <v>66458.25</v>
      </c>
      <c r="Q26" s="56"/>
      <c r="R26" s="56"/>
      <c r="S26" s="56">
        <f>66458.25</f>
        <v>66458.25</v>
      </c>
      <c r="T26" s="56"/>
      <c r="U26" s="56"/>
      <c r="V26" s="56"/>
      <c r="W26" s="57">
        <f>0</f>
        <v>0</v>
      </c>
      <c r="X26" s="57"/>
    </row>
    <row r="27" spans="1:24" s="1" customFormat="1" ht="13.5" customHeight="1">
      <c r="A27" s="30" t="s">
        <v>50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2" t="s">
        <v>33</v>
      </c>
      <c r="M27" s="32"/>
      <c r="N27" s="32" t="s">
        <v>51</v>
      </c>
      <c r="O27" s="32"/>
      <c r="P27" s="34" t="s">
        <v>36</v>
      </c>
      <c r="Q27" s="34"/>
      <c r="R27" s="34"/>
      <c r="S27" s="56">
        <v>3421.57</v>
      </c>
      <c r="T27" s="56"/>
      <c r="U27" s="56"/>
      <c r="V27" s="56"/>
      <c r="W27" s="57">
        <f>0</f>
        <v>0</v>
      </c>
      <c r="X27" s="57"/>
    </row>
    <row r="28" spans="1:24" s="1" customFormat="1" ht="24" customHeight="1">
      <c r="A28" s="30" t="s">
        <v>52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2" t="s">
        <v>33</v>
      </c>
      <c r="M28" s="32"/>
      <c r="N28" s="32" t="s">
        <v>53</v>
      </c>
      <c r="O28" s="32"/>
      <c r="P28" s="56">
        <f>6972800</f>
        <v>6972800</v>
      </c>
      <c r="Q28" s="56"/>
      <c r="R28" s="56"/>
      <c r="S28" s="56">
        <v>4574350</v>
      </c>
      <c r="T28" s="56"/>
      <c r="U28" s="56"/>
      <c r="V28" s="56"/>
      <c r="W28" s="57">
        <f>P28-S28</f>
        <v>2398450</v>
      </c>
      <c r="X28" s="57"/>
    </row>
    <row r="29" spans="1:24" s="1" customFormat="1" ht="24" customHeight="1">
      <c r="A29" s="30" t="s">
        <v>54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2" t="s">
        <v>33</v>
      </c>
      <c r="M29" s="32"/>
      <c r="N29" s="32" t="s">
        <v>55</v>
      </c>
      <c r="O29" s="32"/>
      <c r="P29" s="56">
        <f>4316200</f>
        <v>4316200</v>
      </c>
      <c r="Q29" s="56"/>
      <c r="R29" s="56"/>
      <c r="S29" s="56">
        <f>4316200</f>
        <v>4316200</v>
      </c>
      <c r="T29" s="56"/>
      <c r="U29" s="56"/>
      <c r="V29" s="56"/>
      <c r="W29" s="57">
        <f>0</f>
        <v>0</v>
      </c>
      <c r="X29" s="57"/>
    </row>
    <row r="30" spans="1:24" s="1" customFormat="1" ht="24" customHeight="1">
      <c r="A30" s="30" t="s">
        <v>56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2" t="s">
        <v>33</v>
      </c>
      <c r="M30" s="32"/>
      <c r="N30" s="32" t="s">
        <v>57</v>
      </c>
      <c r="O30" s="32"/>
      <c r="P30" s="56">
        <f>6923</f>
        <v>6923</v>
      </c>
      <c r="Q30" s="56"/>
      <c r="R30" s="56"/>
      <c r="S30" s="56">
        <f>1730.75</f>
        <v>1730.75</v>
      </c>
      <c r="T30" s="56"/>
      <c r="U30" s="56"/>
      <c r="V30" s="56"/>
      <c r="W30" s="57">
        <f>5192.25</f>
        <v>5192.25</v>
      </c>
      <c r="X30" s="57"/>
    </row>
    <row r="31" spans="1:24" s="1" customFormat="1" ht="24" customHeight="1">
      <c r="A31" s="30" t="s">
        <v>58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2" t="s">
        <v>33</v>
      </c>
      <c r="M31" s="32"/>
      <c r="N31" s="32" t="s">
        <v>59</v>
      </c>
      <c r="O31" s="32"/>
      <c r="P31" s="56">
        <f>44500</f>
        <v>44500</v>
      </c>
      <c r="Q31" s="56"/>
      <c r="R31" s="56"/>
      <c r="S31" s="56">
        <f>37825</f>
        <v>37825</v>
      </c>
      <c r="T31" s="56"/>
      <c r="U31" s="56"/>
      <c r="V31" s="56"/>
      <c r="W31" s="57">
        <f>6675</f>
        <v>6675</v>
      </c>
      <c r="X31" s="57"/>
    </row>
    <row r="32" spans="1:24" s="1" customFormat="1" ht="24" customHeight="1">
      <c r="A32" s="30" t="s">
        <v>60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2" t="s">
        <v>33</v>
      </c>
      <c r="M32" s="32"/>
      <c r="N32" s="32" t="s">
        <v>61</v>
      </c>
      <c r="O32" s="32"/>
      <c r="P32" s="56">
        <f>979241.13</f>
        <v>979241.13</v>
      </c>
      <c r="Q32" s="56"/>
      <c r="R32" s="56"/>
      <c r="S32" s="56">
        <v>384785.4</v>
      </c>
      <c r="T32" s="56"/>
      <c r="U32" s="56"/>
      <c r="V32" s="56"/>
      <c r="W32" s="57">
        <f>P32-S32</f>
        <v>594455.73</v>
      </c>
      <c r="X32" s="57"/>
    </row>
    <row r="33" spans="1:24" s="1" customFormat="1" ht="13.5" customHeight="1">
      <c r="A33" s="55" t="s">
        <v>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s="1" customFormat="1" ht="13.5" customHeight="1">
      <c r="A34" s="46" t="s">
        <v>62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</row>
    <row r="35" spans="1:24" s="1" customFormat="1" ht="34.5" customHeight="1">
      <c r="A35" s="47" t="s">
        <v>20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 t="s">
        <v>21</v>
      </c>
      <c r="M35" s="47"/>
      <c r="N35" s="47" t="s">
        <v>63</v>
      </c>
      <c r="O35" s="47"/>
      <c r="P35" s="48" t="s">
        <v>23</v>
      </c>
      <c r="Q35" s="48"/>
      <c r="R35" s="48"/>
      <c r="S35" s="48" t="s">
        <v>24</v>
      </c>
      <c r="T35" s="48"/>
      <c r="U35" s="48"/>
      <c r="V35" s="48"/>
      <c r="W35" s="49" t="s">
        <v>25</v>
      </c>
      <c r="X35" s="49"/>
    </row>
    <row r="36" spans="1:24" s="1" customFormat="1" ht="13.5" customHeight="1">
      <c r="A36" s="43" t="s">
        <v>26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 t="s">
        <v>27</v>
      </c>
      <c r="M36" s="43"/>
      <c r="N36" s="43" t="s">
        <v>28</v>
      </c>
      <c r="O36" s="43"/>
      <c r="P36" s="44" t="s">
        <v>29</v>
      </c>
      <c r="Q36" s="44"/>
      <c r="R36" s="44"/>
      <c r="S36" s="44" t="s">
        <v>30</v>
      </c>
      <c r="T36" s="44"/>
      <c r="U36" s="44"/>
      <c r="V36" s="44"/>
      <c r="W36" s="45" t="s">
        <v>31</v>
      </c>
      <c r="X36" s="45"/>
    </row>
    <row r="37" spans="1:24" s="1" customFormat="1" ht="13.5" customHeight="1">
      <c r="A37" s="38" t="s">
        <v>64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 t="s">
        <v>65</v>
      </c>
      <c r="M37" s="39"/>
      <c r="N37" s="39" t="s">
        <v>34</v>
      </c>
      <c r="O37" s="39"/>
      <c r="P37" s="41">
        <f>P38+P39+P40+P41+P42+P43+P44+P45+P46+P47+P48+P49+P50+P51+P52+P53+P54+P55+P56+P57+P58+P59+P60+P61+P62+P63+P64+P65+P66+P67+P68+P69+P70+P71+P72+P73+P74+P75+P76+P77+P78+P80+P81+P82+P83+P84+P85+P87+P88+P86+P79</f>
        <v>16840421.72</v>
      </c>
      <c r="Q37" s="41"/>
      <c r="R37" s="41"/>
      <c r="S37" s="41">
        <f>S38+S39+S40+S41+S42+S43+S44+S45+S46+S47+S48+S49+S50+S51+S52+S53+S54+S55+S56+S57+S58+S59+S60+S61+S62+S63+S64+S65+S66+S67+S68+S69+S70+S71+S72+S73+S74+S75+S76+S77+S78+S80+S81+S82+S83+S84+S85+S87+S88</f>
        <v>13062490.449999997</v>
      </c>
      <c r="T37" s="41"/>
      <c r="U37" s="41"/>
      <c r="V37" s="41"/>
      <c r="W37" s="54">
        <f>P37-S37</f>
        <v>3777931.2700000014</v>
      </c>
      <c r="X37" s="54"/>
    </row>
    <row r="38" spans="1:24" s="1" customFormat="1" ht="13.5" customHeight="1">
      <c r="A38" s="8" t="s">
        <v>66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9" t="s">
        <v>65</v>
      </c>
      <c r="M38" s="9"/>
      <c r="N38" s="10" t="s">
        <v>120</v>
      </c>
      <c r="O38" s="11"/>
      <c r="P38" s="12">
        <f>662000</f>
        <v>662000</v>
      </c>
      <c r="Q38" s="12"/>
      <c r="R38" s="12"/>
      <c r="S38" s="12">
        <v>635898.34</v>
      </c>
      <c r="T38" s="12"/>
      <c r="U38" s="12"/>
      <c r="V38" s="12"/>
      <c r="W38" s="13">
        <f>P38-S38</f>
        <v>26101.660000000033</v>
      </c>
      <c r="X38" s="13"/>
    </row>
    <row r="39" spans="1:24" s="1" customFormat="1" ht="33.75" customHeight="1">
      <c r="A39" s="8" t="s">
        <v>67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9" t="s">
        <v>65</v>
      </c>
      <c r="M39" s="9"/>
      <c r="N39" s="10" t="s">
        <v>121</v>
      </c>
      <c r="O39" s="11"/>
      <c r="P39" s="12">
        <f>194000</f>
        <v>194000</v>
      </c>
      <c r="Q39" s="12"/>
      <c r="R39" s="12"/>
      <c r="S39" s="12">
        <v>76675.94</v>
      </c>
      <c r="T39" s="12"/>
      <c r="U39" s="12"/>
      <c r="V39" s="12"/>
      <c r="W39" s="13">
        <f>P39-S39</f>
        <v>117324.06</v>
      </c>
      <c r="X39" s="13"/>
    </row>
    <row r="40" spans="1:24" s="1" customFormat="1" ht="24" customHeight="1">
      <c r="A40" s="8" t="s">
        <v>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9" t="s">
        <v>65</v>
      </c>
      <c r="M40" s="9"/>
      <c r="N40" s="10" t="s">
        <v>122</v>
      </c>
      <c r="O40" s="11"/>
      <c r="P40" s="12">
        <f>15000</f>
        <v>15000</v>
      </c>
      <c r="Q40" s="12"/>
      <c r="R40" s="12"/>
      <c r="S40" s="12">
        <v>0</v>
      </c>
      <c r="T40" s="12"/>
      <c r="U40" s="12"/>
      <c r="V40" s="12"/>
      <c r="W40" s="13">
        <f>15000</f>
        <v>15000</v>
      </c>
      <c r="X40" s="13"/>
    </row>
    <row r="41" spans="1:24" s="1" customFormat="1" ht="13.5" customHeight="1">
      <c r="A41" s="8" t="s">
        <v>66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9" t="s">
        <v>65</v>
      </c>
      <c r="M41" s="9"/>
      <c r="N41" s="10" t="s">
        <v>123</v>
      </c>
      <c r="O41" s="11"/>
      <c r="P41" s="12">
        <f>1792196.55</f>
        <v>1792196.55</v>
      </c>
      <c r="Q41" s="12"/>
      <c r="R41" s="12"/>
      <c r="S41" s="12">
        <v>1500047.75</v>
      </c>
      <c r="T41" s="12"/>
      <c r="U41" s="12"/>
      <c r="V41" s="12"/>
      <c r="W41" s="13">
        <f>P41-S41</f>
        <v>292148.80000000005</v>
      </c>
      <c r="X41" s="13"/>
    </row>
    <row r="42" spans="1:24" s="1" customFormat="1" ht="33.75" customHeight="1">
      <c r="A42" s="8" t="s">
        <v>67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9" t="s">
        <v>65</v>
      </c>
      <c r="M42" s="9"/>
      <c r="N42" s="10" t="s">
        <v>124</v>
      </c>
      <c r="O42" s="11"/>
      <c r="P42" s="12">
        <f>536299.34</f>
        <v>536299.34</v>
      </c>
      <c r="Q42" s="12"/>
      <c r="R42" s="12"/>
      <c r="S42" s="12">
        <v>369376.38</v>
      </c>
      <c r="T42" s="12"/>
      <c r="U42" s="12"/>
      <c r="V42" s="12"/>
      <c r="W42" s="13">
        <f>P42-S42</f>
        <v>166922.95999999996</v>
      </c>
      <c r="X42" s="13"/>
    </row>
    <row r="43" spans="1:24" s="1" customFormat="1" ht="24" customHeight="1">
      <c r="A43" s="8" t="s">
        <v>69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9" t="s">
        <v>65</v>
      </c>
      <c r="M43" s="9"/>
      <c r="N43" s="10" t="s">
        <v>125</v>
      </c>
      <c r="O43" s="11"/>
      <c r="P43" s="12">
        <v>52000</v>
      </c>
      <c r="Q43" s="12"/>
      <c r="R43" s="12"/>
      <c r="S43" s="12">
        <v>42829.6</v>
      </c>
      <c r="T43" s="12"/>
      <c r="U43" s="12"/>
      <c r="V43" s="12"/>
      <c r="W43" s="13">
        <f>P43-S43</f>
        <v>9170.400000000001</v>
      </c>
      <c r="X43" s="13"/>
    </row>
    <row r="44" spans="1:24" s="1" customFormat="1" ht="24" customHeight="1">
      <c r="A44" s="8" t="s">
        <v>68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9" t="s">
        <v>65</v>
      </c>
      <c r="M44" s="9"/>
      <c r="N44" s="10" t="s">
        <v>126</v>
      </c>
      <c r="O44" s="11"/>
      <c r="P44" s="12">
        <f>1000</f>
        <v>1000</v>
      </c>
      <c r="Q44" s="12"/>
      <c r="R44" s="12"/>
      <c r="S44" s="12">
        <v>1000</v>
      </c>
      <c r="T44" s="12"/>
      <c r="U44" s="12"/>
      <c r="V44" s="12"/>
      <c r="W44" s="13">
        <f>P44-S44</f>
        <v>0</v>
      </c>
      <c r="X44" s="13"/>
    </row>
    <row r="45" spans="1:24" s="1" customFormat="1" ht="13.5" customHeight="1">
      <c r="A45" s="8" t="s">
        <v>70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9" t="s">
        <v>65</v>
      </c>
      <c r="M45" s="9"/>
      <c r="N45" s="10" t="s">
        <v>127</v>
      </c>
      <c r="O45" s="11"/>
      <c r="P45" s="12">
        <f>1000</f>
        <v>1000</v>
      </c>
      <c r="Q45" s="12"/>
      <c r="R45" s="12"/>
      <c r="S45" s="12">
        <f>203</f>
        <v>203</v>
      </c>
      <c r="T45" s="12"/>
      <c r="U45" s="12"/>
      <c r="V45" s="12"/>
      <c r="W45" s="13">
        <f>P45-S45</f>
        <v>797</v>
      </c>
      <c r="X45" s="13"/>
    </row>
    <row r="46" spans="1:24" s="1" customFormat="1" ht="13.5" customHeight="1">
      <c r="A46" s="8" t="s">
        <v>71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9" t="s">
        <v>65</v>
      </c>
      <c r="M46" s="9"/>
      <c r="N46" s="10" t="s">
        <v>128</v>
      </c>
      <c r="O46" s="11"/>
      <c r="P46" s="12">
        <f>81000</f>
        <v>81000</v>
      </c>
      <c r="Q46" s="12"/>
      <c r="R46" s="12"/>
      <c r="S46" s="12">
        <v>0</v>
      </c>
      <c r="T46" s="12"/>
      <c r="U46" s="12"/>
      <c r="V46" s="12"/>
      <c r="W46" s="13">
        <f>81000</f>
        <v>81000</v>
      </c>
      <c r="X46" s="13"/>
    </row>
    <row r="47" spans="1:24" s="1" customFormat="1" ht="24" customHeight="1">
      <c r="A47" s="8" t="s">
        <v>68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9" t="s">
        <v>65</v>
      </c>
      <c r="M47" s="9"/>
      <c r="N47" s="10" t="s">
        <v>129</v>
      </c>
      <c r="O47" s="11"/>
      <c r="P47" s="12">
        <f>2000000</f>
        <v>2000000</v>
      </c>
      <c r="Q47" s="12"/>
      <c r="R47" s="12"/>
      <c r="S47" s="12">
        <f>2000000</f>
        <v>2000000</v>
      </c>
      <c r="T47" s="12"/>
      <c r="U47" s="12"/>
      <c r="V47" s="12"/>
      <c r="W47" s="13">
        <f>0</f>
        <v>0</v>
      </c>
      <c r="X47" s="13"/>
    </row>
    <row r="48" spans="1:24" s="1" customFormat="1" ht="13.5" customHeight="1">
      <c r="A48" s="8" t="s">
        <v>72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9" t="s">
        <v>65</v>
      </c>
      <c r="M48" s="9"/>
      <c r="N48" s="10" t="s">
        <v>130</v>
      </c>
      <c r="O48" s="11"/>
      <c r="P48" s="12">
        <f>2624000</f>
        <v>2624000</v>
      </c>
      <c r="Q48" s="12"/>
      <c r="R48" s="12"/>
      <c r="S48" s="12">
        <v>2132278.75</v>
      </c>
      <c r="T48" s="12"/>
      <c r="U48" s="12"/>
      <c r="V48" s="12"/>
      <c r="W48" s="13">
        <f aca="true" t="shared" si="0" ref="W48:W60">P48-S48</f>
        <v>491721.25</v>
      </c>
      <c r="X48" s="13"/>
    </row>
    <row r="49" spans="1:24" s="1" customFormat="1" ht="24" customHeight="1">
      <c r="A49" s="8" t="s">
        <v>73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9" t="s">
        <v>65</v>
      </c>
      <c r="M49" s="9"/>
      <c r="N49" s="10" t="s">
        <v>131</v>
      </c>
      <c r="O49" s="11"/>
      <c r="P49" s="12">
        <f>56000</f>
        <v>56000</v>
      </c>
      <c r="Q49" s="12"/>
      <c r="R49" s="12"/>
      <c r="S49" s="12">
        <v>56000</v>
      </c>
      <c r="T49" s="12"/>
      <c r="U49" s="12"/>
      <c r="V49" s="12"/>
      <c r="W49" s="13">
        <f t="shared" si="0"/>
        <v>0</v>
      </c>
      <c r="X49" s="13"/>
    </row>
    <row r="50" spans="1:24" s="1" customFormat="1" ht="24" customHeight="1">
      <c r="A50" s="8" t="s">
        <v>74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9" t="s">
        <v>65</v>
      </c>
      <c r="M50" s="9"/>
      <c r="N50" s="10" t="s">
        <v>132</v>
      </c>
      <c r="O50" s="11"/>
      <c r="P50" s="12">
        <v>610000</v>
      </c>
      <c r="Q50" s="12"/>
      <c r="R50" s="12"/>
      <c r="S50" s="12">
        <v>459653.84</v>
      </c>
      <c r="T50" s="12"/>
      <c r="U50" s="12"/>
      <c r="V50" s="12"/>
      <c r="W50" s="13">
        <f t="shared" si="0"/>
        <v>150346.15999999997</v>
      </c>
      <c r="X50" s="13"/>
    </row>
    <row r="51" spans="1:24" s="1" customFormat="1" ht="24" customHeight="1">
      <c r="A51" s="8" t="s">
        <v>69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9" t="s">
        <v>65</v>
      </c>
      <c r="M51" s="9"/>
      <c r="N51" s="10" t="s">
        <v>133</v>
      </c>
      <c r="O51" s="11"/>
      <c r="P51" s="12">
        <v>70000</v>
      </c>
      <c r="Q51" s="12"/>
      <c r="R51" s="12"/>
      <c r="S51" s="12">
        <v>53006</v>
      </c>
      <c r="T51" s="12"/>
      <c r="U51" s="12"/>
      <c r="V51" s="12"/>
      <c r="W51" s="13">
        <f t="shared" si="0"/>
        <v>16994</v>
      </c>
      <c r="X51" s="13"/>
    </row>
    <row r="52" spans="1:24" s="1" customFormat="1" ht="24" customHeight="1">
      <c r="A52" s="8" t="s">
        <v>69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 t="s">
        <v>65</v>
      </c>
      <c r="M52" s="9"/>
      <c r="N52" s="10" t="s">
        <v>134</v>
      </c>
      <c r="O52" s="11"/>
      <c r="P52" s="12">
        <v>23000</v>
      </c>
      <c r="Q52" s="12"/>
      <c r="R52" s="12"/>
      <c r="S52" s="12">
        <v>22700</v>
      </c>
      <c r="T52" s="12"/>
      <c r="U52" s="12"/>
      <c r="V52" s="12"/>
      <c r="W52" s="13">
        <f t="shared" si="0"/>
        <v>300</v>
      </c>
      <c r="X52" s="13"/>
    </row>
    <row r="53" spans="1:24" s="1" customFormat="1" ht="24" customHeight="1">
      <c r="A53" s="8" t="s">
        <v>69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9" t="s">
        <v>65</v>
      </c>
      <c r="M53" s="9"/>
      <c r="N53" s="10" t="s">
        <v>135</v>
      </c>
      <c r="O53" s="11"/>
      <c r="P53" s="12">
        <v>39000</v>
      </c>
      <c r="Q53" s="12"/>
      <c r="R53" s="12"/>
      <c r="S53" s="12">
        <v>23550</v>
      </c>
      <c r="T53" s="12"/>
      <c r="U53" s="12"/>
      <c r="V53" s="12"/>
      <c r="W53" s="13">
        <f t="shared" si="0"/>
        <v>15450</v>
      </c>
      <c r="X53" s="13"/>
    </row>
    <row r="54" spans="1:24" s="1" customFormat="1" ht="24" customHeight="1">
      <c r="A54" s="8" t="s">
        <v>69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9" t="s">
        <v>65</v>
      </c>
      <c r="M54" s="9"/>
      <c r="N54" s="10" t="s">
        <v>136</v>
      </c>
      <c r="O54" s="11"/>
      <c r="P54" s="12">
        <v>200000</v>
      </c>
      <c r="Q54" s="12"/>
      <c r="R54" s="12"/>
      <c r="S54" s="12">
        <v>13228</v>
      </c>
      <c r="T54" s="12"/>
      <c r="U54" s="12"/>
      <c r="V54" s="12"/>
      <c r="W54" s="13">
        <f t="shared" si="0"/>
        <v>186772</v>
      </c>
      <c r="X54" s="13"/>
    </row>
    <row r="55" spans="1:24" s="1" customFormat="1" ht="24" customHeight="1">
      <c r="A55" s="8" t="s">
        <v>69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9" t="s">
        <v>65</v>
      </c>
      <c r="M55" s="9"/>
      <c r="N55" s="10" t="s">
        <v>137</v>
      </c>
      <c r="O55" s="11"/>
      <c r="P55" s="12">
        <v>1000</v>
      </c>
      <c r="Q55" s="12"/>
      <c r="R55" s="12"/>
      <c r="S55" s="12">
        <v>434</v>
      </c>
      <c r="T55" s="12"/>
      <c r="U55" s="12"/>
      <c r="V55" s="12"/>
      <c r="W55" s="13">
        <f t="shared" si="0"/>
        <v>566</v>
      </c>
      <c r="X55" s="13"/>
    </row>
    <row r="56" spans="1:24" s="1" customFormat="1" ht="24" customHeight="1">
      <c r="A56" s="8" t="s">
        <v>68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9" t="s">
        <v>65</v>
      </c>
      <c r="M56" s="9"/>
      <c r="N56" s="10" t="s">
        <v>138</v>
      </c>
      <c r="O56" s="11"/>
      <c r="P56" s="12">
        <v>915000</v>
      </c>
      <c r="Q56" s="12"/>
      <c r="R56" s="12"/>
      <c r="S56" s="12">
        <v>395900.61</v>
      </c>
      <c r="T56" s="12"/>
      <c r="U56" s="12"/>
      <c r="V56" s="12"/>
      <c r="W56" s="13">
        <f t="shared" si="0"/>
        <v>519099.39</v>
      </c>
      <c r="X56" s="13"/>
    </row>
    <row r="57" spans="1:24" s="1" customFormat="1" ht="24" customHeight="1">
      <c r="A57" s="8" t="s">
        <v>68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9" t="s">
        <v>65</v>
      </c>
      <c r="M57" s="9"/>
      <c r="N57" s="10" t="s">
        <v>139</v>
      </c>
      <c r="O57" s="11"/>
      <c r="P57" s="12">
        <v>123000</v>
      </c>
      <c r="Q57" s="12"/>
      <c r="R57" s="12"/>
      <c r="S57" s="12">
        <v>60522.45</v>
      </c>
      <c r="T57" s="12"/>
      <c r="U57" s="12"/>
      <c r="V57" s="12"/>
      <c r="W57" s="13">
        <f t="shared" si="0"/>
        <v>62477.55</v>
      </c>
      <c r="X57" s="13"/>
    </row>
    <row r="58" spans="1:24" s="1" customFormat="1" ht="24" customHeight="1">
      <c r="A58" s="8" t="s">
        <v>68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9" t="s">
        <v>65</v>
      </c>
      <c r="M58" s="9"/>
      <c r="N58" s="10" t="s">
        <v>140</v>
      </c>
      <c r="O58" s="11"/>
      <c r="P58" s="12">
        <v>204300</v>
      </c>
      <c r="Q58" s="12"/>
      <c r="R58" s="12"/>
      <c r="S58" s="12">
        <v>137449.99</v>
      </c>
      <c r="T58" s="12"/>
      <c r="U58" s="12"/>
      <c r="V58" s="12"/>
      <c r="W58" s="13">
        <f t="shared" si="0"/>
        <v>66850.01000000001</v>
      </c>
      <c r="X58" s="13"/>
    </row>
    <row r="59" spans="1:24" s="1" customFormat="1" ht="24" customHeight="1">
      <c r="A59" s="8" t="s">
        <v>68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9" t="s">
        <v>65</v>
      </c>
      <c r="M59" s="9"/>
      <c r="N59" s="10" t="s">
        <v>141</v>
      </c>
      <c r="O59" s="11"/>
      <c r="P59" s="12">
        <v>3200</v>
      </c>
      <c r="Q59" s="12"/>
      <c r="R59" s="12"/>
      <c r="S59" s="12">
        <v>1800</v>
      </c>
      <c r="T59" s="12"/>
      <c r="U59" s="12"/>
      <c r="V59" s="12"/>
      <c r="W59" s="13">
        <f t="shared" si="0"/>
        <v>1400</v>
      </c>
      <c r="X59" s="13"/>
    </row>
    <row r="60" spans="1:24" s="1" customFormat="1" ht="24" customHeight="1">
      <c r="A60" s="8" t="s">
        <v>68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9" t="s">
        <v>65</v>
      </c>
      <c r="M60" s="9"/>
      <c r="N60" s="10" t="s">
        <v>142</v>
      </c>
      <c r="O60" s="11"/>
      <c r="P60" s="12">
        <v>529000</v>
      </c>
      <c r="Q60" s="12"/>
      <c r="R60" s="12"/>
      <c r="S60" s="12">
        <v>430276</v>
      </c>
      <c r="T60" s="12"/>
      <c r="U60" s="12"/>
      <c r="V60" s="12"/>
      <c r="W60" s="13">
        <f t="shared" si="0"/>
        <v>98724</v>
      </c>
      <c r="X60" s="13"/>
    </row>
    <row r="61" spans="1:24" s="1" customFormat="1" ht="13.5" customHeight="1">
      <c r="A61" s="8" t="s">
        <v>70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9" t="s">
        <v>65</v>
      </c>
      <c r="M61" s="9"/>
      <c r="N61" s="10" t="s">
        <v>143</v>
      </c>
      <c r="O61" s="11"/>
      <c r="P61" s="12">
        <f>40000</f>
        <v>40000</v>
      </c>
      <c r="Q61" s="12"/>
      <c r="R61" s="12"/>
      <c r="S61" s="12">
        <f>40000</f>
        <v>40000</v>
      </c>
      <c r="T61" s="12"/>
      <c r="U61" s="12"/>
      <c r="V61" s="12"/>
      <c r="W61" s="13">
        <f>0</f>
        <v>0</v>
      </c>
      <c r="X61" s="13"/>
    </row>
    <row r="62" spans="1:24" s="1" customFormat="1" ht="13.5" customHeight="1">
      <c r="A62" s="8" t="s">
        <v>75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9" t="s">
        <v>65</v>
      </c>
      <c r="M62" s="9"/>
      <c r="N62" s="10" t="s">
        <v>144</v>
      </c>
      <c r="O62" s="11"/>
      <c r="P62" s="12">
        <v>23800</v>
      </c>
      <c r="Q62" s="12"/>
      <c r="R62" s="12"/>
      <c r="S62" s="12">
        <v>23532.58</v>
      </c>
      <c r="T62" s="12"/>
      <c r="U62" s="12"/>
      <c r="V62" s="12"/>
      <c r="W62" s="13">
        <f>P62-S62</f>
        <v>267.41999999999825</v>
      </c>
      <c r="X62" s="13"/>
    </row>
    <row r="63" spans="1:24" s="1" customFormat="1" ht="24" customHeight="1">
      <c r="A63" s="8" t="s">
        <v>68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9" t="s">
        <v>65</v>
      </c>
      <c r="M63" s="9"/>
      <c r="N63" s="10" t="s">
        <v>145</v>
      </c>
      <c r="O63" s="11"/>
      <c r="P63" s="12">
        <v>268000</v>
      </c>
      <c r="Q63" s="12"/>
      <c r="R63" s="12"/>
      <c r="S63" s="12">
        <v>198219.95</v>
      </c>
      <c r="T63" s="12"/>
      <c r="U63" s="12"/>
      <c r="V63" s="12"/>
      <c r="W63" s="13">
        <f>P63-S63</f>
        <v>69780.04999999999</v>
      </c>
      <c r="X63" s="13"/>
    </row>
    <row r="64" spans="1:24" s="1" customFormat="1" ht="24" customHeight="1">
      <c r="A64" s="8" t="s">
        <v>68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9" t="s">
        <v>65</v>
      </c>
      <c r="M64" s="9"/>
      <c r="N64" s="10" t="s">
        <v>146</v>
      </c>
      <c r="O64" s="11"/>
      <c r="P64" s="12">
        <v>6000</v>
      </c>
      <c r="Q64" s="12"/>
      <c r="R64" s="12"/>
      <c r="S64" s="12">
        <v>0</v>
      </c>
      <c r="T64" s="12"/>
      <c r="U64" s="12"/>
      <c r="V64" s="12"/>
      <c r="W64" s="13">
        <f>P64-S64</f>
        <v>6000</v>
      </c>
      <c r="X64" s="13"/>
    </row>
    <row r="65" spans="1:24" s="1" customFormat="1" ht="13.5" customHeight="1">
      <c r="A65" s="8" t="s">
        <v>76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9" t="s">
        <v>65</v>
      </c>
      <c r="M65" s="9"/>
      <c r="N65" s="10" t="s">
        <v>147</v>
      </c>
      <c r="O65" s="11"/>
      <c r="P65" s="12">
        <f>15000</f>
        <v>15000</v>
      </c>
      <c r="Q65" s="12"/>
      <c r="R65" s="12"/>
      <c r="S65" s="12">
        <f>15000</f>
        <v>15000</v>
      </c>
      <c r="T65" s="12"/>
      <c r="U65" s="12"/>
      <c r="V65" s="12"/>
      <c r="W65" s="13">
        <f>0</f>
        <v>0</v>
      </c>
      <c r="X65" s="13"/>
    </row>
    <row r="66" spans="1:24" s="1" customFormat="1" ht="24" customHeight="1">
      <c r="A66" s="8" t="s">
        <v>68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9" t="s">
        <v>65</v>
      </c>
      <c r="M66" s="9"/>
      <c r="N66" s="10" t="s">
        <v>148</v>
      </c>
      <c r="O66" s="11"/>
      <c r="P66" s="12">
        <f>10000</f>
        <v>10000</v>
      </c>
      <c r="Q66" s="12"/>
      <c r="R66" s="12"/>
      <c r="S66" s="12">
        <v>3229.53</v>
      </c>
      <c r="T66" s="12"/>
      <c r="U66" s="12"/>
      <c r="V66" s="12"/>
      <c r="W66" s="13">
        <f aca="true" t="shared" si="1" ref="W66:W72">P66-S66</f>
        <v>6770.469999999999</v>
      </c>
      <c r="X66" s="13"/>
    </row>
    <row r="67" spans="1:24" s="1" customFormat="1" ht="13.5" customHeight="1">
      <c r="A67" s="8" t="s">
        <v>66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9" t="s">
        <v>65</v>
      </c>
      <c r="M67" s="9"/>
      <c r="N67" s="10" t="s">
        <v>149</v>
      </c>
      <c r="O67" s="11"/>
      <c r="P67" s="12">
        <v>34170</v>
      </c>
      <c r="Q67" s="12"/>
      <c r="R67" s="12"/>
      <c r="S67" s="12">
        <v>15205.01</v>
      </c>
      <c r="T67" s="12"/>
      <c r="U67" s="12"/>
      <c r="V67" s="12"/>
      <c r="W67" s="13">
        <f t="shared" si="1"/>
        <v>18964.989999999998</v>
      </c>
      <c r="X67" s="13"/>
    </row>
    <row r="68" spans="1:24" s="1" customFormat="1" ht="33.75" customHeight="1">
      <c r="A68" s="8" t="s">
        <v>67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9" t="s">
        <v>65</v>
      </c>
      <c r="M68" s="9"/>
      <c r="N68" s="10" t="s">
        <v>150</v>
      </c>
      <c r="O68" s="11"/>
      <c r="P68" s="12">
        <v>10330</v>
      </c>
      <c r="Q68" s="12"/>
      <c r="R68" s="12"/>
      <c r="S68" s="12">
        <v>4591.9</v>
      </c>
      <c r="T68" s="12"/>
      <c r="U68" s="12"/>
      <c r="V68" s="12"/>
      <c r="W68" s="13">
        <f t="shared" si="1"/>
        <v>5738.1</v>
      </c>
      <c r="X68" s="13"/>
    </row>
    <row r="69" spans="1:24" s="1" customFormat="1" ht="13.5" customHeight="1">
      <c r="A69" s="8" t="s">
        <v>66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9" t="s">
        <v>65</v>
      </c>
      <c r="M69" s="9"/>
      <c r="N69" s="10" t="s">
        <v>151</v>
      </c>
      <c r="O69" s="11"/>
      <c r="P69" s="12">
        <v>5317.2</v>
      </c>
      <c r="Q69" s="12"/>
      <c r="R69" s="12"/>
      <c r="S69" s="12">
        <f>1329.3</f>
        <v>1329.3</v>
      </c>
      <c r="T69" s="12"/>
      <c r="U69" s="12"/>
      <c r="V69" s="12"/>
      <c r="W69" s="13">
        <f t="shared" si="1"/>
        <v>3987.8999999999996</v>
      </c>
      <c r="X69" s="13"/>
    </row>
    <row r="70" spans="1:24" s="1" customFormat="1" ht="33.75" customHeight="1">
      <c r="A70" s="8" t="s">
        <v>67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9" t="s">
        <v>65</v>
      </c>
      <c r="M70" s="9"/>
      <c r="N70" s="10" t="s">
        <v>152</v>
      </c>
      <c r="O70" s="11"/>
      <c r="P70" s="12">
        <v>1605.8</v>
      </c>
      <c r="Q70" s="12"/>
      <c r="R70" s="12"/>
      <c r="S70" s="12">
        <f>401.45</f>
        <v>401.45</v>
      </c>
      <c r="T70" s="12"/>
      <c r="U70" s="12"/>
      <c r="V70" s="12"/>
      <c r="W70" s="13">
        <f t="shared" si="1"/>
        <v>1204.35</v>
      </c>
      <c r="X70" s="13"/>
    </row>
    <row r="71" spans="1:24" s="1" customFormat="1" ht="13.5" customHeight="1">
      <c r="A71" s="8" t="s">
        <v>77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9" t="s">
        <v>65</v>
      </c>
      <c r="M71" s="9"/>
      <c r="N71" s="10" t="s">
        <v>153</v>
      </c>
      <c r="O71" s="11"/>
      <c r="P71" s="12">
        <f>10000</f>
        <v>10000</v>
      </c>
      <c r="Q71" s="12"/>
      <c r="R71" s="12"/>
      <c r="S71" s="12">
        <v>10000</v>
      </c>
      <c r="T71" s="12"/>
      <c r="U71" s="12"/>
      <c r="V71" s="12"/>
      <c r="W71" s="13">
        <f t="shared" si="1"/>
        <v>0</v>
      </c>
      <c r="X71" s="13"/>
    </row>
    <row r="72" spans="1:24" s="1" customFormat="1" ht="24" customHeight="1">
      <c r="A72" s="8" t="s">
        <v>68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9" t="s">
        <v>65</v>
      </c>
      <c r="M72" s="9"/>
      <c r="N72" s="10" t="s">
        <v>154</v>
      </c>
      <c r="O72" s="11"/>
      <c r="P72" s="12">
        <f>50000</f>
        <v>50000</v>
      </c>
      <c r="Q72" s="12"/>
      <c r="R72" s="12"/>
      <c r="S72" s="12">
        <v>13789.52</v>
      </c>
      <c r="T72" s="12"/>
      <c r="U72" s="12"/>
      <c r="V72" s="12"/>
      <c r="W72" s="13">
        <f t="shared" si="1"/>
        <v>36210.479999999996</v>
      </c>
      <c r="X72" s="13"/>
    </row>
    <row r="73" spans="1:24" s="1" customFormat="1" ht="24" customHeight="1">
      <c r="A73" s="8" t="s">
        <v>68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9" t="s">
        <v>65</v>
      </c>
      <c r="M73" s="9"/>
      <c r="N73" s="10" t="s">
        <v>155</v>
      </c>
      <c r="O73" s="11"/>
      <c r="P73" s="12">
        <f>3000</f>
        <v>3000</v>
      </c>
      <c r="Q73" s="12"/>
      <c r="R73" s="12"/>
      <c r="S73" s="12">
        <v>0</v>
      </c>
      <c r="T73" s="12"/>
      <c r="U73" s="12"/>
      <c r="V73" s="12"/>
      <c r="W73" s="13">
        <f>3000</f>
        <v>3000</v>
      </c>
      <c r="X73" s="13"/>
    </row>
    <row r="74" spans="1:24" s="1" customFormat="1" ht="13.5" customHeight="1">
      <c r="A74" s="8" t="s">
        <v>77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9" t="s">
        <v>65</v>
      </c>
      <c r="M74" s="9"/>
      <c r="N74" s="10" t="s">
        <v>176</v>
      </c>
      <c r="O74" s="11"/>
      <c r="P74" s="12">
        <f>3354.7</f>
        <v>3354.7</v>
      </c>
      <c r="Q74" s="12"/>
      <c r="R74" s="12"/>
      <c r="S74" s="12">
        <v>0</v>
      </c>
      <c r="T74" s="12"/>
      <c r="U74" s="12"/>
      <c r="V74" s="12"/>
      <c r="W74" s="13">
        <f>3354.7</f>
        <v>3354.7</v>
      </c>
      <c r="X74" s="13"/>
    </row>
    <row r="75" spans="1:24" s="1" customFormat="1" ht="13.5" customHeight="1">
      <c r="A75" s="8" t="s">
        <v>77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9" t="s">
        <v>65</v>
      </c>
      <c r="M75" s="9"/>
      <c r="N75" s="10" t="s">
        <v>177</v>
      </c>
      <c r="O75" s="11"/>
      <c r="P75" s="12">
        <f>1430.7</f>
        <v>1430.7</v>
      </c>
      <c r="Q75" s="12"/>
      <c r="R75" s="12"/>
      <c r="S75" s="12">
        <v>0</v>
      </c>
      <c r="T75" s="12"/>
      <c r="U75" s="12"/>
      <c r="V75" s="12"/>
      <c r="W75" s="13">
        <f>1430.7</f>
        <v>1430.7</v>
      </c>
      <c r="X75" s="13"/>
    </row>
    <row r="76" spans="1:24" s="1" customFormat="1" ht="24" customHeight="1">
      <c r="A76" s="8" t="s">
        <v>68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9" t="s">
        <v>65</v>
      </c>
      <c r="M76" s="9"/>
      <c r="N76" s="10" t="s">
        <v>156</v>
      </c>
      <c r="O76" s="11"/>
      <c r="P76" s="12">
        <f>48000</f>
        <v>48000</v>
      </c>
      <c r="Q76" s="12"/>
      <c r="R76" s="12"/>
      <c r="S76" s="12">
        <f>48000</f>
        <v>48000</v>
      </c>
      <c r="T76" s="12"/>
      <c r="U76" s="12"/>
      <c r="V76" s="12"/>
      <c r="W76" s="13">
        <f>0</f>
        <v>0</v>
      </c>
      <c r="X76" s="13"/>
    </row>
    <row r="77" spans="1:24" s="1" customFormat="1" ht="24" customHeight="1">
      <c r="A77" s="8" t="s">
        <v>68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9" t="s">
        <v>65</v>
      </c>
      <c r="M77" s="9"/>
      <c r="N77" s="10" t="s">
        <v>157</v>
      </c>
      <c r="O77" s="11"/>
      <c r="P77" s="12">
        <v>56811</v>
      </c>
      <c r="Q77" s="12"/>
      <c r="R77" s="12"/>
      <c r="S77" s="12">
        <v>53338</v>
      </c>
      <c r="T77" s="12"/>
      <c r="U77" s="12"/>
      <c r="V77" s="12"/>
      <c r="W77" s="13">
        <f>P77-S77</f>
        <v>3473</v>
      </c>
      <c r="X77" s="13"/>
    </row>
    <row r="78" spans="1:24" s="1" customFormat="1" ht="24" customHeight="1">
      <c r="A78" s="8" t="s">
        <v>69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9" t="s">
        <v>65</v>
      </c>
      <c r="M78" s="9"/>
      <c r="N78" s="10" t="s">
        <v>158</v>
      </c>
      <c r="O78" s="11"/>
      <c r="P78" s="12">
        <v>200307.25</v>
      </c>
      <c r="Q78" s="12"/>
      <c r="R78" s="12"/>
      <c r="S78" s="12">
        <v>115408</v>
      </c>
      <c r="T78" s="12"/>
      <c r="U78" s="12"/>
      <c r="V78" s="12"/>
      <c r="W78" s="13">
        <f>P78-S78</f>
        <v>84899.25</v>
      </c>
      <c r="X78" s="13"/>
    </row>
    <row r="79" spans="1:24" s="1" customFormat="1" ht="24" customHeight="1">
      <c r="A79" s="8" t="s">
        <v>175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9" t="s">
        <v>65</v>
      </c>
      <c r="M79" s="9"/>
      <c r="N79" s="10" t="s">
        <v>174</v>
      </c>
      <c r="O79" s="11"/>
      <c r="P79" s="12">
        <v>25000</v>
      </c>
      <c r="Q79" s="12"/>
      <c r="R79" s="12"/>
      <c r="S79" s="12">
        <v>0</v>
      </c>
      <c r="T79" s="12"/>
      <c r="U79" s="12"/>
      <c r="V79" s="12"/>
      <c r="W79" s="13">
        <f>P79-S79</f>
        <v>25000</v>
      </c>
      <c r="X79" s="13"/>
    </row>
    <row r="80" spans="1:24" s="1" customFormat="1" ht="24" customHeight="1">
      <c r="A80" s="8" t="s">
        <v>68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9" t="s">
        <v>65</v>
      </c>
      <c r="M80" s="9"/>
      <c r="N80" s="10" t="s">
        <v>159</v>
      </c>
      <c r="O80" s="11"/>
      <c r="P80" s="12">
        <f>200000</f>
        <v>200000</v>
      </c>
      <c r="Q80" s="12"/>
      <c r="R80" s="12"/>
      <c r="S80" s="12">
        <f>200000</f>
        <v>200000</v>
      </c>
      <c r="T80" s="12"/>
      <c r="U80" s="12"/>
      <c r="V80" s="12"/>
      <c r="W80" s="13">
        <f>0</f>
        <v>0</v>
      </c>
      <c r="X80" s="13"/>
    </row>
    <row r="81" spans="1:24" s="1" customFormat="1" ht="24" customHeight="1">
      <c r="A81" s="8" t="s">
        <v>69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9" t="s">
        <v>65</v>
      </c>
      <c r="M81" s="9"/>
      <c r="N81" s="10" t="s">
        <v>160</v>
      </c>
      <c r="O81" s="11"/>
      <c r="P81" s="12">
        <f>5310.5</f>
        <v>5310.5</v>
      </c>
      <c r="Q81" s="12"/>
      <c r="R81" s="12"/>
      <c r="S81" s="12">
        <f>0</f>
        <v>0</v>
      </c>
      <c r="T81" s="12"/>
      <c r="U81" s="12"/>
      <c r="V81" s="12"/>
      <c r="W81" s="13">
        <f>5310.5</f>
        <v>5310.5</v>
      </c>
      <c r="X81" s="13"/>
    </row>
    <row r="82" spans="1:24" s="1" customFormat="1" ht="24" customHeight="1">
      <c r="A82" s="8" t="s">
        <v>68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9" t="s">
        <v>65</v>
      </c>
      <c r="M82" s="9"/>
      <c r="N82" s="10" t="s">
        <v>161</v>
      </c>
      <c r="O82" s="11"/>
      <c r="P82" s="12">
        <f>84689.5</f>
        <v>84689.5</v>
      </c>
      <c r="Q82" s="12"/>
      <c r="R82" s="12"/>
      <c r="S82" s="12">
        <f>30932.84</f>
        <v>30932.84</v>
      </c>
      <c r="T82" s="12"/>
      <c r="U82" s="12"/>
      <c r="V82" s="12"/>
      <c r="W82" s="13">
        <f aca="true" t="shared" si="2" ref="W82:W88">P82-S82</f>
        <v>53756.66</v>
      </c>
      <c r="X82" s="13"/>
    </row>
    <row r="83" spans="1:24" s="1" customFormat="1" ht="24" customHeight="1">
      <c r="A83" s="8" t="s">
        <v>68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9" t="s">
        <v>65</v>
      </c>
      <c r="M83" s="9"/>
      <c r="N83" s="10" t="s">
        <v>162</v>
      </c>
      <c r="O83" s="11"/>
      <c r="P83" s="12">
        <v>380000</v>
      </c>
      <c r="Q83" s="12"/>
      <c r="R83" s="12"/>
      <c r="S83" s="12">
        <v>205070.03</v>
      </c>
      <c r="T83" s="12"/>
      <c r="U83" s="12"/>
      <c r="V83" s="12"/>
      <c r="W83" s="13">
        <f t="shared" si="2"/>
        <v>174929.97</v>
      </c>
      <c r="X83" s="13"/>
    </row>
    <row r="84" spans="1:24" s="1" customFormat="1" ht="24" customHeight="1">
      <c r="A84" s="8" t="s">
        <v>68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9" t="s">
        <v>65</v>
      </c>
      <c r="M84" s="9"/>
      <c r="N84" s="10" t="s">
        <v>163</v>
      </c>
      <c r="O84" s="11"/>
      <c r="P84" s="12">
        <v>56000</v>
      </c>
      <c r="Q84" s="12"/>
      <c r="R84" s="12"/>
      <c r="S84" s="12">
        <v>50000</v>
      </c>
      <c r="T84" s="12"/>
      <c r="U84" s="12"/>
      <c r="V84" s="12"/>
      <c r="W84" s="13">
        <f t="shared" si="2"/>
        <v>6000</v>
      </c>
      <c r="X84" s="13"/>
    </row>
    <row r="85" spans="1:24" s="1" customFormat="1" ht="24" customHeight="1">
      <c r="A85" s="8" t="s">
        <v>68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9" t="s">
        <v>65</v>
      </c>
      <c r="M85" s="9"/>
      <c r="N85" s="10" t="s">
        <v>164</v>
      </c>
      <c r="O85" s="11"/>
      <c r="P85" s="12">
        <f>180000</f>
        <v>180000</v>
      </c>
      <c r="Q85" s="12"/>
      <c r="R85" s="12"/>
      <c r="S85" s="12">
        <v>41790</v>
      </c>
      <c r="T85" s="12"/>
      <c r="U85" s="12"/>
      <c r="V85" s="12"/>
      <c r="W85" s="13">
        <f t="shared" si="2"/>
        <v>138210</v>
      </c>
      <c r="X85" s="13"/>
    </row>
    <row r="86" spans="1:24" s="1" customFormat="1" ht="24" customHeight="1">
      <c r="A86" s="8" t="s">
        <v>68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9" t="s">
        <v>65</v>
      </c>
      <c r="M86" s="9"/>
      <c r="N86" s="10" t="s">
        <v>173</v>
      </c>
      <c r="O86" s="11"/>
      <c r="P86" s="12">
        <v>569455.73</v>
      </c>
      <c r="Q86" s="12"/>
      <c r="R86" s="12"/>
      <c r="S86" s="12">
        <v>0</v>
      </c>
      <c r="T86" s="12"/>
      <c r="U86" s="12"/>
      <c r="V86" s="12"/>
      <c r="W86" s="13">
        <f>P86-S86</f>
        <v>569455.73</v>
      </c>
      <c r="X86" s="13"/>
    </row>
    <row r="87" spans="1:24" s="1" customFormat="1" ht="13.5" customHeight="1">
      <c r="A87" s="8" t="s">
        <v>78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9" t="s">
        <v>65</v>
      </c>
      <c r="M87" s="9"/>
      <c r="N87" s="10" t="s">
        <v>165</v>
      </c>
      <c r="O87" s="11"/>
      <c r="P87" s="12">
        <f>30000</f>
        <v>30000</v>
      </c>
      <c r="Q87" s="12"/>
      <c r="R87" s="12"/>
      <c r="S87" s="12">
        <v>25000</v>
      </c>
      <c r="T87" s="12"/>
      <c r="U87" s="12"/>
      <c r="V87" s="12"/>
      <c r="W87" s="13">
        <f t="shared" si="2"/>
        <v>5000</v>
      </c>
      <c r="X87" s="13"/>
    </row>
    <row r="88" spans="1:24" s="1" customFormat="1" ht="13.5" customHeight="1">
      <c r="A88" s="8" t="s">
        <v>79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9" t="s">
        <v>65</v>
      </c>
      <c r="M88" s="9"/>
      <c r="N88" s="10" t="s">
        <v>166</v>
      </c>
      <c r="O88" s="11"/>
      <c r="P88" s="12">
        <f>3790843.45</f>
        <v>3790843.45</v>
      </c>
      <c r="Q88" s="12"/>
      <c r="R88" s="12"/>
      <c r="S88" s="12">
        <v>3554821.69</v>
      </c>
      <c r="T88" s="12"/>
      <c r="U88" s="12"/>
      <c r="V88" s="12"/>
      <c r="W88" s="13">
        <f t="shared" si="2"/>
        <v>236021.76000000024</v>
      </c>
      <c r="X88" s="13"/>
    </row>
    <row r="89" spans="1:24" s="1" customFormat="1" ht="15" customHeight="1">
      <c r="A89" s="50" t="s">
        <v>80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1" t="s">
        <v>81</v>
      </c>
      <c r="M89" s="51"/>
      <c r="N89" s="51" t="s">
        <v>34</v>
      </c>
      <c r="O89" s="51"/>
      <c r="P89" s="52">
        <f>P12-P37</f>
        <v>-2890299.339999998</v>
      </c>
      <c r="Q89" s="52"/>
      <c r="R89" s="52"/>
      <c r="S89" s="52">
        <f>S12-S37</f>
        <v>-2823361.269999996</v>
      </c>
      <c r="T89" s="52"/>
      <c r="U89" s="52"/>
      <c r="V89" s="52"/>
      <c r="W89" s="53" t="s">
        <v>34</v>
      </c>
      <c r="X89" s="53"/>
    </row>
    <row r="90" spans="1:24" s="1" customFormat="1" ht="13.5" customHeight="1">
      <c r="A90" s="15" t="s">
        <v>9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s="1" customFormat="1" ht="13.5" customHeight="1">
      <c r="A91" s="46" t="s">
        <v>82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</row>
    <row r="92" spans="1:24" s="1" customFormat="1" ht="45.75" customHeight="1">
      <c r="A92" s="47" t="s">
        <v>20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 t="s">
        <v>21</v>
      </c>
      <c r="M92" s="47"/>
      <c r="N92" s="47" t="s">
        <v>83</v>
      </c>
      <c r="O92" s="47"/>
      <c r="P92" s="48" t="s">
        <v>23</v>
      </c>
      <c r="Q92" s="48"/>
      <c r="R92" s="48"/>
      <c r="S92" s="48" t="s">
        <v>24</v>
      </c>
      <c r="T92" s="48"/>
      <c r="U92" s="48"/>
      <c r="V92" s="48"/>
      <c r="W92" s="49" t="s">
        <v>25</v>
      </c>
      <c r="X92" s="49"/>
    </row>
    <row r="93" spans="1:24" s="1" customFormat="1" ht="12.75" customHeight="1">
      <c r="A93" s="43" t="s">
        <v>26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 t="s">
        <v>27</v>
      </c>
      <c r="M93" s="43"/>
      <c r="N93" s="43" t="s">
        <v>28</v>
      </c>
      <c r="O93" s="43"/>
      <c r="P93" s="44" t="s">
        <v>29</v>
      </c>
      <c r="Q93" s="44"/>
      <c r="R93" s="44"/>
      <c r="S93" s="44" t="s">
        <v>30</v>
      </c>
      <c r="T93" s="44"/>
      <c r="U93" s="44"/>
      <c r="V93" s="44"/>
      <c r="W93" s="45" t="s">
        <v>31</v>
      </c>
      <c r="X93" s="45"/>
    </row>
    <row r="94" spans="1:24" s="1" customFormat="1" ht="13.5" customHeight="1">
      <c r="A94" s="38" t="s">
        <v>84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9" t="s">
        <v>85</v>
      </c>
      <c r="M94" s="39"/>
      <c r="N94" s="39" t="s">
        <v>34</v>
      </c>
      <c r="O94" s="39"/>
      <c r="P94" s="40">
        <f>2890299.34</f>
        <v>2890299.34</v>
      </c>
      <c r="Q94" s="40"/>
      <c r="R94" s="40"/>
      <c r="S94" s="41">
        <f>2823361.27</f>
        <v>2823361.27</v>
      </c>
      <c r="T94" s="41"/>
      <c r="U94" s="41"/>
      <c r="V94" s="41"/>
      <c r="W94" s="42">
        <f>P94-S94</f>
        <v>66938.06999999983</v>
      </c>
      <c r="X94" s="42"/>
    </row>
    <row r="95" spans="1:24" s="1" customFormat="1" ht="13.5" customHeight="1">
      <c r="A95" s="36" t="s">
        <v>86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27" t="s">
        <v>9</v>
      </c>
      <c r="M95" s="27"/>
      <c r="N95" s="27" t="s">
        <v>9</v>
      </c>
      <c r="O95" s="27"/>
      <c r="P95" s="28" t="s">
        <v>9</v>
      </c>
      <c r="Q95" s="28"/>
      <c r="R95" s="28"/>
      <c r="S95" s="37" t="s">
        <v>9</v>
      </c>
      <c r="T95" s="37"/>
      <c r="U95" s="37"/>
      <c r="V95" s="37"/>
      <c r="W95" s="29" t="s">
        <v>9</v>
      </c>
      <c r="X95" s="29"/>
    </row>
    <row r="96" spans="1:24" s="1" customFormat="1" ht="13.5" customHeight="1">
      <c r="A96" s="30" t="s">
        <v>87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88</v>
      </c>
      <c r="M96" s="31"/>
      <c r="N96" s="32" t="s">
        <v>34</v>
      </c>
      <c r="O96" s="32"/>
      <c r="P96" s="33" t="s">
        <v>36</v>
      </c>
      <c r="Q96" s="33"/>
      <c r="R96" s="33"/>
      <c r="S96" s="34" t="s">
        <v>36</v>
      </c>
      <c r="T96" s="34"/>
      <c r="U96" s="34"/>
      <c r="V96" s="34"/>
      <c r="W96" s="35" t="s">
        <v>36</v>
      </c>
      <c r="X96" s="35"/>
    </row>
    <row r="97" spans="1:24" s="1" customFormat="1" ht="13.5" customHeight="1">
      <c r="A97" s="8" t="s">
        <v>9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9" t="s">
        <v>88</v>
      </c>
      <c r="M97" s="9"/>
      <c r="N97" s="9" t="s">
        <v>9</v>
      </c>
      <c r="O97" s="9"/>
      <c r="P97" s="23" t="s">
        <v>36</v>
      </c>
      <c r="Q97" s="23"/>
      <c r="R97" s="23"/>
      <c r="S97" s="24" t="s">
        <v>36</v>
      </c>
      <c r="T97" s="24"/>
      <c r="U97" s="24"/>
      <c r="V97" s="24"/>
      <c r="W97" s="25" t="s">
        <v>36</v>
      </c>
      <c r="X97" s="25"/>
    </row>
    <row r="98" spans="1:24" s="1" customFormat="1" ht="0.75" customHeight="1">
      <c r="A98" s="26" t="s">
        <v>9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</row>
    <row r="99" spans="1:24" s="1" customFormat="1" ht="13.5" customHeight="1">
      <c r="A99" s="8" t="s">
        <v>89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27" t="s">
        <v>90</v>
      </c>
      <c r="M99" s="27"/>
      <c r="N99" s="27" t="s">
        <v>34</v>
      </c>
      <c r="O99" s="27"/>
      <c r="P99" s="28" t="s">
        <v>36</v>
      </c>
      <c r="Q99" s="28"/>
      <c r="R99" s="28"/>
      <c r="S99" s="24" t="s">
        <v>36</v>
      </c>
      <c r="T99" s="24"/>
      <c r="U99" s="24"/>
      <c r="V99" s="24"/>
      <c r="W99" s="29" t="s">
        <v>36</v>
      </c>
      <c r="X99" s="29"/>
    </row>
    <row r="100" spans="1:24" s="1" customFormat="1" ht="13.5" customHeight="1">
      <c r="A100" s="8" t="s">
        <v>9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9" t="s">
        <v>90</v>
      </c>
      <c r="M100" s="9"/>
      <c r="N100" s="9" t="s">
        <v>9</v>
      </c>
      <c r="O100" s="9"/>
      <c r="P100" s="23" t="s">
        <v>36</v>
      </c>
      <c r="Q100" s="23"/>
      <c r="R100" s="23"/>
      <c r="S100" s="24" t="s">
        <v>36</v>
      </c>
      <c r="T100" s="24"/>
      <c r="U100" s="24"/>
      <c r="V100" s="24"/>
      <c r="W100" s="25" t="s">
        <v>36</v>
      </c>
      <c r="X100" s="25"/>
    </row>
    <row r="101" spans="1:24" s="1" customFormat="1" ht="13.5" customHeight="1">
      <c r="A101" s="8" t="s">
        <v>91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9" t="s">
        <v>92</v>
      </c>
      <c r="M101" s="9"/>
      <c r="N101" s="9" t="s">
        <v>93</v>
      </c>
      <c r="O101" s="9"/>
      <c r="P101" s="20">
        <f>2890299.34</f>
        <v>2890299.34</v>
      </c>
      <c r="Q101" s="20"/>
      <c r="R101" s="20"/>
      <c r="S101" s="12">
        <f>S37-S12</f>
        <v>2823361.269999996</v>
      </c>
      <c r="T101" s="12"/>
      <c r="U101" s="12"/>
      <c r="V101" s="12"/>
      <c r="W101" s="22">
        <f>P101-S101</f>
        <v>66938.07000000402</v>
      </c>
      <c r="X101" s="22"/>
    </row>
    <row r="102" spans="1:24" s="1" customFormat="1" ht="13.5" customHeight="1">
      <c r="A102" s="8" t="s">
        <v>94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9" t="s">
        <v>95</v>
      </c>
      <c r="M102" s="9"/>
      <c r="N102" s="9" t="s">
        <v>96</v>
      </c>
      <c r="O102" s="9"/>
      <c r="P102" s="20">
        <f>-13950122.38</f>
        <v>-13950122.38</v>
      </c>
      <c r="Q102" s="20"/>
      <c r="R102" s="20"/>
      <c r="S102" s="12">
        <f>-10239129.18</f>
        <v>-10239129.18</v>
      </c>
      <c r="T102" s="12"/>
      <c r="U102" s="12"/>
      <c r="V102" s="12"/>
      <c r="W102" s="21" t="s">
        <v>34</v>
      </c>
      <c r="X102" s="21"/>
    </row>
    <row r="103" spans="1:24" s="1" customFormat="1" ht="13.5" customHeight="1">
      <c r="A103" s="8" t="s">
        <v>97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9" t="s">
        <v>98</v>
      </c>
      <c r="M103" s="9"/>
      <c r="N103" s="9" t="s">
        <v>99</v>
      </c>
      <c r="O103" s="9"/>
      <c r="P103" s="20">
        <v>16840421.72</v>
      </c>
      <c r="Q103" s="20"/>
      <c r="R103" s="20"/>
      <c r="S103" s="12">
        <f>13062490.45</f>
        <v>13062490.45</v>
      </c>
      <c r="T103" s="12"/>
      <c r="U103" s="12"/>
      <c r="V103" s="12"/>
      <c r="W103" s="21" t="s">
        <v>34</v>
      </c>
      <c r="X103" s="21"/>
    </row>
    <row r="104" spans="1:24" s="1" customFormat="1" ht="13.5" customHeight="1">
      <c r="A104" s="19" t="s">
        <v>9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s="1" customFormat="1" ht="13.5" customHeight="1">
      <c r="A105" s="15" t="s">
        <v>100</v>
      </c>
      <c r="B105" s="15"/>
      <c r="C105" s="15"/>
      <c r="D105" s="15"/>
      <c r="E105" s="15"/>
      <c r="F105" s="15"/>
      <c r="G105" s="15"/>
      <c r="H105" s="15"/>
      <c r="I105" s="18" t="s">
        <v>9</v>
      </c>
      <c r="J105" s="18"/>
      <c r="K105" s="18"/>
      <c r="L105" s="18"/>
      <c r="M105" s="18"/>
      <c r="N105" s="18" t="s">
        <v>101</v>
      </c>
      <c r="O105" s="18"/>
      <c r="P105" s="18"/>
      <c r="Q105" s="18"/>
      <c r="R105" s="15" t="s">
        <v>9</v>
      </c>
      <c r="S105" s="15"/>
      <c r="T105" s="15"/>
      <c r="U105" s="15"/>
      <c r="V105" s="15"/>
      <c r="W105" s="15"/>
      <c r="X105" s="15"/>
    </row>
    <row r="106" spans="1:24" s="1" customFormat="1" ht="13.5" customHeight="1">
      <c r="A106" s="15" t="s">
        <v>9</v>
      </c>
      <c r="B106" s="15"/>
      <c r="C106" s="15"/>
      <c r="D106" s="15"/>
      <c r="E106" s="15"/>
      <c r="F106" s="15"/>
      <c r="G106" s="15"/>
      <c r="H106" s="15"/>
      <c r="I106" s="5" t="s">
        <v>9</v>
      </c>
      <c r="J106" s="17" t="s">
        <v>102</v>
      </c>
      <c r="K106" s="17"/>
      <c r="L106" s="17"/>
      <c r="M106" s="5" t="s">
        <v>9</v>
      </c>
      <c r="N106" s="5" t="s">
        <v>9</v>
      </c>
      <c r="O106" s="17" t="s">
        <v>103</v>
      </c>
      <c r="P106" s="17"/>
      <c r="Q106" s="15" t="s">
        <v>9</v>
      </c>
      <c r="R106" s="15"/>
      <c r="S106" s="15"/>
      <c r="T106" s="15"/>
      <c r="U106" s="15"/>
      <c r="V106" s="15"/>
      <c r="W106" s="15"/>
      <c r="X106" s="15"/>
    </row>
    <row r="107" spans="1:24" s="1" customFormat="1" ht="7.5" customHeight="1">
      <c r="A107" s="15" t="s">
        <v>9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s="1" customFormat="1" ht="13.5" customHeight="1">
      <c r="A108" s="15" t="s">
        <v>9</v>
      </c>
      <c r="B108" s="15"/>
      <c r="C108" s="15"/>
      <c r="D108" s="15"/>
      <c r="E108" s="15"/>
      <c r="F108" s="15"/>
      <c r="G108" s="15"/>
      <c r="H108" s="15"/>
      <c r="I108" s="18" t="s">
        <v>9</v>
      </c>
      <c r="J108" s="18"/>
      <c r="K108" s="18"/>
      <c r="L108" s="18"/>
      <c r="M108" s="18"/>
      <c r="N108" s="18" t="s">
        <v>104</v>
      </c>
      <c r="O108" s="18"/>
      <c r="P108" s="18"/>
      <c r="Q108" s="18"/>
      <c r="R108" s="15" t="s">
        <v>9</v>
      </c>
      <c r="S108" s="15"/>
      <c r="T108" s="15"/>
      <c r="U108" s="15"/>
      <c r="V108" s="15"/>
      <c r="W108" s="15"/>
      <c r="X108" s="15"/>
    </row>
    <row r="109" spans="1:24" s="1" customFormat="1" ht="13.5" customHeight="1">
      <c r="A109" s="15" t="s">
        <v>9</v>
      </c>
      <c r="B109" s="15"/>
      <c r="C109" s="15"/>
      <c r="D109" s="15"/>
      <c r="E109" s="15"/>
      <c r="F109" s="15"/>
      <c r="G109" s="15"/>
      <c r="H109" s="15"/>
      <c r="I109" s="5" t="s">
        <v>9</v>
      </c>
      <c r="J109" s="17" t="s">
        <v>102</v>
      </c>
      <c r="K109" s="17"/>
      <c r="L109" s="17"/>
      <c r="M109" s="5" t="s">
        <v>9</v>
      </c>
      <c r="N109" s="5" t="s">
        <v>9</v>
      </c>
      <c r="O109" s="17" t="s">
        <v>103</v>
      </c>
      <c r="P109" s="17"/>
      <c r="Q109" s="15" t="s">
        <v>9</v>
      </c>
      <c r="R109" s="15"/>
      <c r="S109" s="15"/>
      <c r="T109" s="15"/>
      <c r="U109" s="15"/>
      <c r="V109" s="15"/>
      <c r="W109" s="15"/>
      <c r="X109" s="15"/>
    </row>
    <row r="110" spans="1:24" s="1" customFormat="1" ht="7.5" customHeight="1">
      <c r="A110" s="15" t="s">
        <v>9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s="1" customFormat="1" ht="13.5" customHeight="1">
      <c r="A111" s="15" t="s">
        <v>105</v>
      </c>
      <c r="B111" s="15"/>
      <c r="C111" s="18" t="s">
        <v>106</v>
      </c>
      <c r="D111" s="18"/>
      <c r="E111" s="18"/>
      <c r="F111" s="18"/>
      <c r="G111" s="18"/>
      <c r="H111" s="18"/>
      <c r="I111" s="18" t="s">
        <v>9</v>
      </c>
      <c r="J111" s="18"/>
      <c r="K111" s="18"/>
      <c r="L111" s="18"/>
      <c r="M111" s="18"/>
      <c r="N111" s="18" t="s">
        <v>107</v>
      </c>
      <c r="O111" s="18"/>
      <c r="P111" s="18"/>
      <c r="Q111" s="18"/>
      <c r="R111" s="15" t="s">
        <v>9</v>
      </c>
      <c r="S111" s="15"/>
      <c r="T111" s="15"/>
      <c r="U111" s="15"/>
      <c r="V111" s="15"/>
      <c r="W111" s="15"/>
      <c r="X111" s="15"/>
    </row>
    <row r="112" spans="1:24" s="1" customFormat="1" ht="13.5" customHeight="1">
      <c r="A112" s="15" t="s">
        <v>9</v>
      </c>
      <c r="B112" s="15"/>
      <c r="C112" s="5" t="s">
        <v>9</v>
      </c>
      <c r="D112" s="17" t="s">
        <v>108</v>
      </c>
      <c r="E112" s="17"/>
      <c r="F112" s="17"/>
      <c r="G112" s="17"/>
      <c r="H112" s="5" t="s">
        <v>9</v>
      </c>
      <c r="I112" s="5" t="s">
        <v>9</v>
      </c>
      <c r="J112" s="17" t="s">
        <v>102</v>
      </c>
      <c r="K112" s="17"/>
      <c r="L112" s="17"/>
      <c r="M112" s="5" t="s">
        <v>9</v>
      </c>
      <c r="N112" s="5" t="s">
        <v>9</v>
      </c>
      <c r="O112" s="17" t="s">
        <v>103</v>
      </c>
      <c r="P112" s="17"/>
      <c r="Q112" s="15" t="s">
        <v>9</v>
      </c>
      <c r="R112" s="15"/>
      <c r="S112" s="15"/>
      <c r="T112" s="15"/>
      <c r="U112" s="15"/>
      <c r="V112" s="15"/>
      <c r="W112" s="15"/>
      <c r="X112" s="15"/>
    </row>
    <row r="113" spans="1:24" s="1" customFormat="1" ht="15.75" customHeight="1">
      <c r="A113" s="15" t="s">
        <v>9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 s="1" customFormat="1" ht="13.5" customHeight="1">
      <c r="A114" s="14" t="s">
        <v>170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5" t="s">
        <v>9</v>
      </c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 s="1" customFormat="1" ht="13.5" customHeight="1">
      <c r="A115" s="16" t="s">
        <v>109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</sheetData>
  <sheetProtection/>
  <mergeCells count="588">
    <mergeCell ref="A16:K16"/>
    <mergeCell ref="L16:M16"/>
    <mergeCell ref="N16:O16"/>
    <mergeCell ref="P16:R16"/>
    <mergeCell ref="S16:V16"/>
    <mergeCell ref="W16:X16"/>
    <mergeCell ref="A21:K21"/>
    <mergeCell ref="L21:M21"/>
    <mergeCell ref="N21:O21"/>
    <mergeCell ref="P21:R21"/>
    <mergeCell ref="S21:V21"/>
    <mergeCell ref="W21:X21"/>
    <mergeCell ref="A19:K19"/>
    <mergeCell ref="L19:M19"/>
    <mergeCell ref="N19:O19"/>
    <mergeCell ref="P19:R19"/>
    <mergeCell ref="S19:V19"/>
    <mergeCell ref="W19:X19"/>
    <mergeCell ref="A15:K15"/>
    <mergeCell ref="L15:M15"/>
    <mergeCell ref="N15:O15"/>
    <mergeCell ref="P15:R15"/>
    <mergeCell ref="S15:V15"/>
    <mergeCell ref="W15:X15"/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20:K20"/>
    <mergeCell ref="L20:M20"/>
    <mergeCell ref="N20:O20"/>
    <mergeCell ref="P20:R20"/>
    <mergeCell ref="S20:V20"/>
    <mergeCell ref="W20:X20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X33"/>
    <mergeCell ref="A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6:K56"/>
    <mergeCell ref="L56:M56"/>
    <mergeCell ref="N56:O56"/>
    <mergeCell ref="P56:R56"/>
    <mergeCell ref="S56:V56"/>
    <mergeCell ref="W56:X56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5:K85"/>
    <mergeCell ref="L85:M85"/>
    <mergeCell ref="N85:O85"/>
    <mergeCell ref="P85:R85"/>
    <mergeCell ref="S85:V85"/>
    <mergeCell ref="W85:X85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X90"/>
    <mergeCell ref="A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X98"/>
    <mergeCell ref="A99:K99"/>
    <mergeCell ref="L99:M99"/>
    <mergeCell ref="N99:O99"/>
    <mergeCell ref="P99:R99"/>
    <mergeCell ref="S99:V99"/>
    <mergeCell ref="W99:X99"/>
    <mergeCell ref="A100:K100"/>
    <mergeCell ref="L100:M100"/>
    <mergeCell ref="N100:O100"/>
    <mergeCell ref="P100:R100"/>
    <mergeCell ref="S100:V100"/>
    <mergeCell ref="W100:X100"/>
    <mergeCell ref="A101:K101"/>
    <mergeCell ref="L101:M101"/>
    <mergeCell ref="N101:O101"/>
    <mergeCell ref="P101:R101"/>
    <mergeCell ref="S101:V101"/>
    <mergeCell ref="W101:X101"/>
    <mergeCell ref="A102:K102"/>
    <mergeCell ref="L102:M102"/>
    <mergeCell ref="N102:O102"/>
    <mergeCell ref="P102:R102"/>
    <mergeCell ref="S102:V102"/>
    <mergeCell ref="W102:X102"/>
    <mergeCell ref="A103:K103"/>
    <mergeCell ref="L103:M103"/>
    <mergeCell ref="N103:O103"/>
    <mergeCell ref="P103:R103"/>
    <mergeCell ref="S103:V103"/>
    <mergeCell ref="W103:X103"/>
    <mergeCell ref="A104:X104"/>
    <mergeCell ref="A105:H105"/>
    <mergeCell ref="I105:M105"/>
    <mergeCell ref="N105:Q105"/>
    <mergeCell ref="R105:X105"/>
    <mergeCell ref="A106:H106"/>
    <mergeCell ref="J106:L106"/>
    <mergeCell ref="O106:P106"/>
    <mergeCell ref="Q106:X106"/>
    <mergeCell ref="A107:X107"/>
    <mergeCell ref="A108:H108"/>
    <mergeCell ref="I108:M108"/>
    <mergeCell ref="N108:Q108"/>
    <mergeCell ref="R108:X108"/>
    <mergeCell ref="A109:H109"/>
    <mergeCell ref="J109:L109"/>
    <mergeCell ref="O109:P109"/>
    <mergeCell ref="Q109:X109"/>
    <mergeCell ref="A110:X110"/>
    <mergeCell ref="A111:B111"/>
    <mergeCell ref="C111:H111"/>
    <mergeCell ref="I111:M111"/>
    <mergeCell ref="N111:Q111"/>
    <mergeCell ref="R111:X111"/>
    <mergeCell ref="A114:J114"/>
    <mergeCell ref="K114:X114"/>
    <mergeCell ref="A115:X115"/>
    <mergeCell ref="A112:B112"/>
    <mergeCell ref="D112:G112"/>
    <mergeCell ref="J112:L112"/>
    <mergeCell ref="O112:P112"/>
    <mergeCell ref="Q112:X112"/>
    <mergeCell ref="A113:X113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4:K64"/>
    <mergeCell ref="L64:M64"/>
    <mergeCell ref="N64:O64"/>
    <mergeCell ref="P64:R64"/>
    <mergeCell ref="S64:V64"/>
    <mergeCell ref="W64:X64"/>
    <mergeCell ref="A84:K84"/>
    <mergeCell ref="L84:M84"/>
    <mergeCell ref="N84:O84"/>
    <mergeCell ref="P84:R84"/>
    <mergeCell ref="S84:V84"/>
    <mergeCell ref="W84:X84"/>
    <mergeCell ref="A86:K86"/>
    <mergeCell ref="L86:M86"/>
    <mergeCell ref="N86:O86"/>
    <mergeCell ref="P86:R86"/>
    <mergeCell ref="S86:V86"/>
    <mergeCell ref="W86:X86"/>
    <mergeCell ref="A79:K79"/>
    <mergeCell ref="L79:M79"/>
    <mergeCell ref="N79:O79"/>
    <mergeCell ref="P79:R79"/>
    <mergeCell ref="S79:V79"/>
    <mergeCell ref="W79:X79"/>
  </mergeCells>
  <printOptions/>
  <pageMargins left="0.3937007874015748" right="0" top="0.3937007874015748" bottom="0" header="0.5" footer="0.5"/>
  <pageSetup fitToHeight="0" fitToWidth="1" horizontalDpi="600" verticalDpi="600" orientation="landscape" paperSize="9" scale="95" r:id="rId1"/>
  <headerFooter alignWithMargins="0">
    <oddFooter>&amp;CСтраница &amp;С из &amp;К</oddFooter>
  </headerFooter>
  <rowBreaks count="2" manualBreakCount="2">
    <brk id="33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2016-07-04T07:53:11Z</cp:lastPrinted>
  <dcterms:created xsi:type="dcterms:W3CDTF">2016-06-01T09:54:01Z</dcterms:created>
  <dcterms:modified xsi:type="dcterms:W3CDTF">2016-07-06T09:33:56Z</dcterms:modified>
  <cp:category/>
  <cp:version/>
  <cp:contentType/>
  <cp:contentStatus/>
</cp:coreProperties>
</file>