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<sst xmlns="http://schemas.openxmlformats.org/spreadsheetml/2006/main" count="367" uniqueCount="176">
  <si>
    <t>ОТЧЕТ ОБ ИСПОЛНЕНИИ БЮДЖЕТА</t>
  </si>
  <si>
    <t>КОДЫ</t>
  </si>
  <si>
    <t xml:space="preserve">Форма по ОКУД </t>
  </si>
  <si>
    <t>0503117</t>
  </si>
  <si>
    <t>на 1 декабря 2016 г.</t>
  </si>
  <si>
    <t xml:space="preserve">Дата </t>
  </si>
  <si>
    <t>Наименование финансового органа</t>
  </si>
  <si>
    <t>Департамент финансов Нефтеюганского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</si>
  <si>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</si>
  <si>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</si>
  <si>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</si>
  <si>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</si>
  <si>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Лемпино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</si>
  <si>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</si>
  <si>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</si>
  <si>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</si>
  <si>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</si>
  <si>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</si>
  <si>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</si>
  <si>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</si>
  <si>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</si>
  <si>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</si>
  <si>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</si>
  <si>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</si>
  <si>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</si>
  <si>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</si>
  <si>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</si>
  <si>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</si>
  <si>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</si>
  <si>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</si>
  <si>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</si>
  <si>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</si>
  <si>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</si>
  <si>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</si>
  <si>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</si>
  <si>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</si>
  <si>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</si>
  <si>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</si>
  <si>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161 11633050 10 6000 140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</si>
  <si>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</si>
  <si>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182 10102010 01 1000 110</t>
  </si>
  <si>
    <t>182 10102010 01 2100 110</t>
  </si>
  <si>
    <t>-</t>
  </si>
  <si>
    <t>182 10102010 01 4000 110</t>
  </si>
  <si>
    <t>Единый сельскохозяйственный налог</t>
  </si>
  <si>
    <t>182 10503010 01 1000 110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</si>
  <si>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</si>
  <si>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</si>
  <si>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</si>
  <si>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182 10601030 10 4000 110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</si>
  <si>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</si>
  <si>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</si>
  <si>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</si>
  <si>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</si>
  <si>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</si>
  <si>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</si>
  <si>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</si>
  <si>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</si>
  <si>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</si>
  <si>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</si>
  <si>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</si>
  <si>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</si>
  <si>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</si>
  <si>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</si>
  <si>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</si>
  <si>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</si>
  <si>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</si>
  <si>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650 20201001 10 0000 151</t>
  </si>
  <si>
    <t>Дотации бюджетам сельских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</si>
  <si>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</si>
  <si>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государственную регистрацию актов гражданского состояния</t>
  </si>
  <si>
    <t>650 20203003 10 0000 151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</si>
  <si>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</si>
  <si>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</si>
  <si>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сельских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</si>
  <si>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</si>
  <si>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</si>
  <si>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</si>
  <si>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</si>
  <si>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</si>
  <si>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 муниципальных) органов</t>
  </si>
  <si>
    <t>650 0102 5010002030 121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</si>
  <si>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</si>
  <si>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650 0102 5010002030 129</t>
  </si>
  <si>
    <t>Прочая закупка товаров, работ и услуг для обеспечения государственных (муниципальных) нужд</t>
  </si>
  <si>
    <t>650 0104 0800107950 244</t>
  </si>
  <si>
    <t>650 0104 5010002040 121</t>
  </si>
  <si>
    <t>Иные выплаты персоналу государственных (муниципальных) органов, за исключением фонда оплаты труда</t>
  </si>
  <si>
    <t>650 0104 5010002040 122</t>
  </si>
  <si>
    <t>650 0104 5010002040 129</t>
  </si>
  <si>
    <t>Закупка товаров, работ, услуг в сфере информационно-коммуникационных технологий</t>
  </si>
  <si>
    <t>650 0104 5010002040 242</t>
  </si>
  <si>
    <t>650 0104 5010002040 244</t>
  </si>
  <si>
    <t>Уплата налога на имущество организаций и земельного налога</t>
  </si>
  <si>
    <t>650 0104 5010002040 851</t>
  </si>
  <si>
    <t>Резервные средства</t>
  </si>
  <si>
    <t>650 0111 5000020940 870</t>
  </si>
  <si>
    <t>650 0113 0200120620 244</t>
  </si>
  <si>
    <t>Фонд оплаты труда казенных учреждений</t>
  </si>
  <si>
    <t>650 0113 5020000600 111</t>
  </si>
  <si>
    <t>Иные выплаты персоналу казенных учреждений, за исключением фонда оплаты труда</t>
  </si>
  <si>
    <t>650 0113 5020000600 112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</si>
  <si>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</si>
  <si>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650 0113 5020000600 119</t>
  </si>
  <si>
    <t>650 0113 5020000600 242</t>
  </si>
  <si>
    <t>650 0113 5020000600 244</t>
  </si>
  <si>
    <t>650 0113 5020000600 851</t>
  </si>
  <si>
    <t>Уплата прочих налогов, сборов</t>
  </si>
  <si>
    <t>650 0113 5020000600 852</t>
  </si>
  <si>
    <t>Уплата иных платежей</t>
  </si>
  <si>
    <t>650 0113 5020000600 853</t>
  </si>
  <si>
    <t>650 0113 5030009200 244</t>
  </si>
  <si>
    <t>650 0113 5030009200 853</t>
  </si>
  <si>
    <t>650 0113 5030009390 244</t>
  </si>
  <si>
    <t>650 0203 5000051180 121</t>
  </si>
  <si>
    <t>650 0203 5000051180 129</t>
  </si>
  <si>
    <t>650 0304 20103D9300 121</t>
  </si>
  <si>
    <t>650 0304 20103D9300 129</t>
  </si>
  <si>
    <t>Иные выплаты населению</t>
  </si>
  <si>
    <t>650 0309 5000021220 360</t>
  </si>
  <si>
    <t>650 0309 5030002180 244</t>
  </si>
  <si>
    <t>650 0314 0900107950 244</t>
  </si>
  <si>
    <t>650 0314 1010120636 244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</si>
  <si>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</si>
  <si>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650 0314 1010182300 123</t>
  </si>
  <si>
    <t>650 0314 10101S2300 123</t>
  </si>
  <si>
    <t>650 0409 0300107950 244</t>
  </si>
  <si>
    <t>650 0409 1500220630 244</t>
  </si>
  <si>
    <t>650 0409 5030004090 244</t>
  </si>
  <si>
    <t>650 0410 0400120070 242</t>
  </si>
  <si>
    <t>650 0410 5030003300 242</t>
  </si>
  <si>
    <t>650 0412 0700120710 244</t>
  </si>
  <si>
    <t>650 0501 1600120963 244</t>
  </si>
  <si>
    <t>650 0501 5030000350 244</t>
  </si>
  <si>
    <t>650 0503 0920120616 244</t>
  </si>
  <si>
    <t>650 0503 5030006100 244</t>
  </si>
  <si>
    <t>650 0605 1200220629 244</t>
  </si>
  <si>
    <t>Иные пенсии, социальные доплаты к пенсиям</t>
  </si>
  <si>
    <t>650 1001 5030004910 312</t>
  </si>
  <si>
    <t>Иные межбюджетные трансферты</t>
  </si>
  <si>
    <t>650 1403 5030089020 540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</si>
  <si>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</si>
  <si>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</si>
  <si>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</si>
  <si>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</si>
  <si>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</si>
  <si>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</si>
  <si>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</si>
  <si>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</si>
  <si>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</si>
  <si>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</si>
  <si>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</si>
  <si>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</si>
  <si>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</si>
  <si>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</si>
  <si>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</si>
  <si>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</si>
  <si>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</si>
  <si>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</si>
  <si>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</si>
  <si>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</si>
  <si>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</t>
  </si>
  <si>
    <t>Фоменкина Н. Н.</t>
  </si>
  <si>
    <t>(подпись)</t>
  </si>
  <si>
    <t>(расшифровка подписи)</t>
  </si>
  <si>
    <t>Лапухина Л. Н.</t>
  </si>
  <si>
    <t>Исполнитель:</t>
  </si>
  <si>
    <t>(должность)</t>
  </si>
  <si>
    <t xml:space="preserve">   2 декабря 2016 г.   </t>
  </si>
  <si>
    <t>Форма 0503117 с.1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</si>
  <si>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</si>
  <si>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(пени по соответствующему платежу)</t>
  </si>
  <si>
    <t>Земельный налог с организаций, обладающих земельным участком, расположенным в границах межселенных территорий (пени по соответствующему платежу)</t>
  </si>
  <si>
    <t>Земельный налог с физических лиц, обладающих земельным участком, расположенным в границах межселенных территорий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</si>
  <si>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(прочее)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</si>
  <si>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(прочее)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</si>
</sst>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0"/>
  <sheetViews>
    <sheetView tabSelected="1" zoomScalePageLayoutView="0" workbookViewId="0" topLeftCell="A25">
      <selection activeCell="A20" sqref="A20:K20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42705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10</v>
      </c>
    </row>
    <row r="6" spans="1:24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14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10</v>
      </c>
    </row>
    <row r="8" spans="1:24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19</v>
      </c>
      <c r="U8" s="4"/>
      <c r="V8" s="4"/>
      <c r="W8" s="4"/>
      <c r="X8" s="11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24496770.71</f>
        <v>24496770.71</v>
      </c>
      <c r="Q12" s="21"/>
      <c r="R12" s="21"/>
      <c r="S12" s="21">
        <f>22413126.17</f>
        <v>22413126.17</v>
      </c>
      <c r="T12" s="21"/>
      <c r="U12" s="21"/>
      <c r="V12" s="21"/>
      <c r="W12" s="22">
        <f>2083644.54</f>
        <v>2083644.54</v>
      </c>
      <c r="X12" s="22"/>
    </row>
    <row r="13" spans="1:24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>
        <f>6000</f>
        <v>6000</v>
      </c>
      <c r="Q13" s="25"/>
      <c r="R13" s="25"/>
      <c r="S13" s="25">
        <f>6000</f>
        <v>6000</v>
      </c>
      <c r="T13" s="25"/>
      <c r="U13" s="25"/>
      <c r="V13" s="25"/>
      <c r="W13" s="26">
        <f>0</f>
        <v>0</v>
      </c>
      <c r="X13" s="26"/>
    </row>
    <row r="14" spans="1:24" s="1" customFormat="1" ht="4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40</v>
      </c>
      <c r="O14" s="24"/>
      <c r="P14" s="25">
        <f>1141000</f>
        <v>1141000</v>
      </c>
      <c r="Q14" s="25"/>
      <c r="R14" s="25"/>
      <c r="S14" s="25">
        <f>1223588.07</f>
        <v>1223588.07</v>
      </c>
      <c r="T14" s="25"/>
      <c r="U14" s="25"/>
      <c r="V14" s="25"/>
      <c r="W14" s="26">
        <f>-82588.07</f>
        <v>-82588.07</v>
      </c>
      <c r="X14" s="26"/>
    </row>
    <row r="15" spans="1:24" s="1" customFormat="1" ht="45" customHeight="1">
      <c r="A15" s="23" t="s">
        <v>170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41</v>
      </c>
      <c r="O15" s="24"/>
      <c r="P15" s="27" t="s">
        <v>42</v>
      </c>
      <c r="Q15" s="27"/>
      <c r="R15" s="27"/>
      <c r="S15" s="25">
        <f>1777.05</f>
        <v>1777.05</v>
      </c>
      <c r="T15" s="25"/>
      <c r="U15" s="25"/>
      <c r="V15" s="25"/>
      <c r="W15" s="26">
        <f>0</f>
        <v>0</v>
      </c>
      <c r="X15" s="26"/>
    </row>
    <row r="16" spans="1:24" s="1" customFormat="1" ht="45" customHeight="1">
      <c r="A16" s="23" t="s">
        <v>174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43</v>
      </c>
      <c r="O16" s="24"/>
      <c r="P16" s="27" t="s">
        <v>42</v>
      </c>
      <c r="Q16" s="27"/>
      <c r="R16" s="27"/>
      <c r="S16" s="25">
        <f>10000.02</f>
        <v>10000.02</v>
      </c>
      <c r="T16" s="25"/>
      <c r="U16" s="25"/>
      <c r="V16" s="25"/>
      <c r="W16" s="26">
        <f>0</f>
        <v>0</v>
      </c>
      <c r="X16" s="26"/>
    </row>
    <row r="17" spans="1:24" s="1" customFormat="1" ht="13.5" customHeight="1">
      <c r="A17" s="23" t="s">
        <v>44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45</v>
      </c>
      <c r="O17" s="24"/>
      <c r="P17" s="25">
        <f>83160</f>
        <v>83160</v>
      </c>
      <c r="Q17" s="25"/>
      <c r="R17" s="25"/>
      <c r="S17" s="25">
        <f>83160</f>
        <v>83160</v>
      </c>
      <c r="T17" s="25"/>
      <c r="U17" s="25"/>
      <c r="V17" s="25"/>
      <c r="W17" s="26">
        <f>0</f>
        <v>0</v>
      </c>
      <c r="X17" s="26"/>
    </row>
    <row r="18" spans="1:24" s="1" customFormat="1" ht="33.75" customHeight="1">
      <c r="A18" s="23" t="s">
        <v>46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47</v>
      </c>
      <c r="O18" s="24"/>
      <c r="P18" s="25">
        <f>54000</f>
        <v>54000</v>
      </c>
      <c r="Q18" s="25"/>
      <c r="R18" s="25"/>
      <c r="S18" s="25">
        <f>21863.99</f>
        <v>21863.99</v>
      </c>
      <c r="T18" s="25"/>
      <c r="U18" s="25"/>
      <c r="V18" s="25"/>
      <c r="W18" s="26">
        <f>32136.01</f>
        <v>32136.01</v>
      </c>
      <c r="X18" s="26"/>
    </row>
    <row r="19" spans="1:24" s="1" customFormat="1" ht="33.75" customHeight="1">
      <c r="A19" s="23" t="s">
        <v>171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48</v>
      </c>
      <c r="O19" s="24"/>
      <c r="P19" s="27" t="s">
        <v>42</v>
      </c>
      <c r="Q19" s="27"/>
      <c r="R19" s="27"/>
      <c r="S19" s="25">
        <f>1146.73</f>
        <v>1146.73</v>
      </c>
      <c r="T19" s="25"/>
      <c r="U19" s="25"/>
      <c r="V19" s="25"/>
      <c r="W19" s="26">
        <f>0</f>
        <v>0</v>
      </c>
      <c r="X19" s="26"/>
    </row>
    <row r="20" spans="1:24" s="1" customFormat="1" ht="33.75" customHeight="1">
      <c r="A20" s="23" t="s">
        <v>175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49</v>
      </c>
      <c r="O20" s="24"/>
      <c r="P20" s="27" t="s">
        <v>42</v>
      </c>
      <c r="Q20" s="27"/>
      <c r="R20" s="27"/>
      <c r="S20" s="25">
        <f>347.34</f>
        <v>347.34</v>
      </c>
      <c r="T20" s="25"/>
      <c r="U20" s="25"/>
      <c r="V20" s="25"/>
      <c r="W20" s="26">
        <f>0</f>
        <v>0</v>
      </c>
      <c r="X20" s="26"/>
    </row>
    <row r="21" spans="1:24" s="1" customFormat="1" ht="24" customHeight="1">
      <c r="A21" s="23" t="s">
        <v>50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51</v>
      </c>
      <c r="O21" s="24"/>
      <c r="P21" s="25">
        <f>96000</f>
        <v>96000</v>
      </c>
      <c r="Q21" s="25"/>
      <c r="R21" s="25"/>
      <c r="S21" s="25">
        <f>100048</f>
        <v>100048</v>
      </c>
      <c r="T21" s="25"/>
      <c r="U21" s="25"/>
      <c r="V21" s="25"/>
      <c r="W21" s="26">
        <f>-4048</f>
        <v>-4048</v>
      </c>
      <c r="X21" s="26"/>
    </row>
    <row r="22" spans="1:24" s="1" customFormat="1" ht="24" customHeight="1">
      <c r="A22" s="23" t="s">
        <v>172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52</v>
      </c>
      <c r="O22" s="24"/>
      <c r="P22" s="27" t="s">
        <v>42</v>
      </c>
      <c r="Q22" s="27"/>
      <c r="R22" s="27"/>
      <c r="S22" s="25">
        <f>549.71</f>
        <v>549.71</v>
      </c>
      <c r="T22" s="25"/>
      <c r="U22" s="25"/>
      <c r="V22" s="25"/>
      <c r="W22" s="26">
        <f>0</f>
        <v>0</v>
      </c>
      <c r="X22" s="26"/>
    </row>
    <row r="23" spans="1:24" s="1" customFormat="1" ht="24" customHeight="1">
      <c r="A23" s="23" t="s">
        <v>53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54</v>
      </c>
      <c r="O23" s="24"/>
      <c r="P23" s="25">
        <f>3000</f>
        <v>3000</v>
      </c>
      <c r="Q23" s="25"/>
      <c r="R23" s="25"/>
      <c r="S23" s="25">
        <f>1700</f>
        <v>1700</v>
      </c>
      <c r="T23" s="25"/>
      <c r="U23" s="25"/>
      <c r="V23" s="25"/>
      <c r="W23" s="26">
        <f>1300</f>
        <v>1300</v>
      </c>
      <c r="X23" s="26"/>
    </row>
    <row r="24" spans="1:24" s="1" customFormat="1" ht="24" customHeight="1">
      <c r="A24" s="23" t="s">
        <v>173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55</v>
      </c>
      <c r="O24" s="24"/>
      <c r="P24" s="27" t="s">
        <v>42</v>
      </c>
      <c r="Q24" s="27"/>
      <c r="R24" s="27"/>
      <c r="S24" s="25">
        <f>1.22</f>
        <v>1.22</v>
      </c>
      <c r="T24" s="25"/>
      <c r="U24" s="25"/>
      <c r="V24" s="25"/>
      <c r="W24" s="26">
        <f>0</f>
        <v>0</v>
      </c>
      <c r="X24" s="26"/>
    </row>
    <row r="25" spans="1:24" s="1" customFormat="1" ht="45" customHeight="1">
      <c r="A25" s="23" t="s">
        <v>56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57</v>
      </c>
      <c r="O25" s="24"/>
      <c r="P25" s="25">
        <f>2000</f>
        <v>2000</v>
      </c>
      <c r="Q25" s="25"/>
      <c r="R25" s="25"/>
      <c r="S25" s="25">
        <f>600</f>
        <v>600</v>
      </c>
      <c r="T25" s="25"/>
      <c r="U25" s="25"/>
      <c r="V25" s="25"/>
      <c r="W25" s="26">
        <f>1400</f>
        <v>1400</v>
      </c>
      <c r="X25" s="26"/>
    </row>
    <row r="26" spans="1:24" s="1" customFormat="1" ht="24" customHeight="1">
      <c r="A26" s="23" t="s">
        <v>58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59</v>
      </c>
      <c r="O26" s="24"/>
      <c r="P26" s="25">
        <f>121000</f>
        <v>121000</v>
      </c>
      <c r="Q26" s="25"/>
      <c r="R26" s="25"/>
      <c r="S26" s="25">
        <f>41423.8</f>
        <v>41423.8</v>
      </c>
      <c r="T26" s="25"/>
      <c r="U26" s="25"/>
      <c r="V26" s="25"/>
      <c r="W26" s="26">
        <f>79576.2</f>
        <v>79576.2</v>
      </c>
      <c r="X26" s="26"/>
    </row>
    <row r="27" spans="1:24" s="1" customFormat="1" ht="45" customHeight="1">
      <c r="A27" s="23" t="s">
        <v>60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61</v>
      </c>
      <c r="O27" s="24"/>
      <c r="P27" s="25">
        <f>60000</f>
        <v>60000</v>
      </c>
      <c r="Q27" s="25"/>
      <c r="R27" s="25"/>
      <c r="S27" s="25">
        <f>33166.18</f>
        <v>33166.18</v>
      </c>
      <c r="T27" s="25"/>
      <c r="U27" s="25"/>
      <c r="V27" s="25"/>
      <c r="W27" s="26">
        <f>26833.82</f>
        <v>26833.82</v>
      </c>
      <c r="X27" s="26"/>
    </row>
    <row r="28" spans="1:24" s="1" customFormat="1" ht="13.5" customHeight="1">
      <c r="A28" s="23" t="s">
        <v>62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63</v>
      </c>
      <c r="O28" s="24"/>
      <c r="P28" s="25">
        <f>66458.25</f>
        <v>66458.25</v>
      </c>
      <c r="Q28" s="25"/>
      <c r="R28" s="25"/>
      <c r="S28" s="25">
        <f>66458.25</f>
        <v>66458.25</v>
      </c>
      <c r="T28" s="25"/>
      <c r="U28" s="25"/>
      <c r="V28" s="25"/>
      <c r="W28" s="26">
        <f>0</f>
        <v>0</v>
      </c>
      <c r="X28" s="26"/>
    </row>
    <row r="29" spans="1:24" s="1" customFormat="1" ht="13.5" customHeight="1">
      <c r="A29" s="23" t="s">
        <v>64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35</v>
      </c>
      <c r="M29" s="24"/>
      <c r="N29" s="24" t="s">
        <v>65</v>
      </c>
      <c r="O29" s="24"/>
      <c r="P29" s="27" t="s">
        <v>42</v>
      </c>
      <c r="Q29" s="27"/>
      <c r="R29" s="27"/>
      <c r="S29" s="25">
        <f>5143.35</f>
        <v>5143.35</v>
      </c>
      <c r="T29" s="25"/>
      <c r="U29" s="25"/>
      <c r="V29" s="25"/>
      <c r="W29" s="26">
        <f>0</f>
        <v>0</v>
      </c>
      <c r="X29" s="26"/>
    </row>
    <row r="30" spans="1:24" s="1" customFormat="1" ht="24" customHeight="1">
      <c r="A30" s="23" t="s">
        <v>66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35</v>
      </c>
      <c r="M30" s="24"/>
      <c r="N30" s="24" t="s">
        <v>67</v>
      </c>
      <c r="O30" s="24"/>
      <c r="P30" s="25">
        <f>6972800</f>
        <v>6972800</v>
      </c>
      <c r="Q30" s="25"/>
      <c r="R30" s="25"/>
      <c r="S30" s="25">
        <f>6598700</f>
        <v>6598700</v>
      </c>
      <c r="T30" s="25"/>
      <c r="U30" s="25"/>
      <c r="V30" s="25"/>
      <c r="W30" s="26">
        <f>374100</f>
        <v>374100</v>
      </c>
      <c r="X30" s="26"/>
    </row>
    <row r="31" spans="1:24" s="1" customFormat="1" ht="24" customHeight="1">
      <c r="A31" s="23" t="s">
        <v>68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35</v>
      </c>
      <c r="M31" s="24"/>
      <c r="N31" s="24" t="s">
        <v>69</v>
      </c>
      <c r="O31" s="24"/>
      <c r="P31" s="25">
        <f>12137300</f>
        <v>12137300</v>
      </c>
      <c r="Q31" s="25"/>
      <c r="R31" s="25"/>
      <c r="S31" s="25">
        <f>12137300</f>
        <v>12137300</v>
      </c>
      <c r="T31" s="25"/>
      <c r="U31" s="25"/>
      <c r="V31" s="25"/>
      <c r="W31" s="26">
        <f>0</f>
        <v>0</v>
      </c>
      <c r="X31" s="26"/>
    </row>
    <row r="32" spans="1:24" s="1" customFormat="1" ht="24" customHeight="1">
      <c r="A32" s="23" t="s">
        <v>70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35</v>
      </c>
      <c r="M32" s="24"/>
      <c r="N32" s="24" t="s">
        <v>71</v>
      </c>
      <c r="O32" s="24"/>
      <c r="P32" s="25">
        <f>6923</f>
        <v>6923</v>
      </c>
      <c r="Q32" s="25"/>
      <c r="R32" s="25"/>
      <c r="S32" s="25">
        <f>6923</f>
        <v>6923</v>
      </c>
      <c r="T32" s="25"/>
      <c r="U32" s="25"/>
      <c r="V32" s="25"/>
      <c r="W32" s="26">
        <f>0</f>
        <v>0</v>
      </c>
      <c r="X32" s="26"/>
    </row>
    <row r="33" spans="1:24" s="1" customFormat="1" ht="24" customHeight="1">
      <c r="A33" s="23" t="s">
        <v>72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35</v>
      </c>
      <c r="M33" s="24"/>
      <c r="N33" s="24" t="s">
        <v>73</v>
      </c>
      <c r="O33" s="24"/>
      <c r="P33" s="25">
        <f>44500</f>
        <v>44500</v>
      </c>
      <c r="Q33" s="25"/>
      <c r="R33" s="25"/>
      <c r="S33" s="25">
        <f>44500</f>
        <v>44500</v>
      </c>
      <c r="T33" s="25"/>
      <c r="U33" s="25"/>
      <c r="V33" s="25"/>
      <c r="W33" s="26">
        <f>0</f>
        <v>0</v>
      </c>
      <c r="X33" s="26"/>
    </row>
    <row r="34" spans="1:24" s="1" customFormat="1" ht="24" customHeight="1">
      <c r="A34" s="23" t="s">
        <v>74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35</v>
      </c>
      <c r="M34" s="24"/>
      <c r="N34" s="24" t="s">
        <v>75</v>
      </c>
      <c r="O34" s="24"/>
      <c r="P34" s="25">
        <f>3702629.46</f>
        <v>3702629.46</v>
      </c>
      <c r="Q34" s="25"/>
      <c r="R34" s="25"/>
      <c r="S34" s="25">
        <f>2028729.46</f>
        <v>2028729.46</v>
      </c>
      <c r="T34" s="25"/>
      <c r="U34" s="25"/>
      <c r="V34" s="25"/>
      <c r="W34" s="26">
        <f>1673900</f>
        <v>1673900</v>
      </c>
      <c r="X34" s="26"/>
    </row>
    <row r="35" spans="1:24" s="1" customFormat="1" ht="13.5" customHeight="1">
      <c r="A35" s="28" t="s">
        <v>10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s="1" customFormat="1" ht="13.5" customHeight="1">
      <c r="A36" s="12" t="s">
        <v>76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34.5" customHeight="1">
      <c r="A37" s="13" t="s">
        <v>22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 t="s">
        <v>23</v>
      </c>
      <c r="M37" s="13"/>
      <c r="N37" s="13" t="s">
        <v>77</v>
      </c>
      <c r="O37" s="13"/>
      <c r="P37" s="14" t="s">
        <v>25</v>
      </c>
      <c r="Q37" s="14"/>
      <c r="R37" s="14"/>
      <c r="S37" s="14" t="s">
        <v>26</v>
      </c>
      <c r="T37" s="14"/>
      <c r="U37" s="14"/>
      <c r="V37" s="14"/>
      <c r="W37" s="15" t="s">
        <v>27</v>
      </c>
      <c r="X37" s="15"/>
    </row>
    <row r="38" spans="1:24" s="1" customFormat="1" ht="13.5" customHeight="1">
      <c r="A38" s="16" t="s">
        <v>28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 t="s">
        <v>29</v>
      </c>
      <c r="M38" s="16"/>
      <c r="N38" s="16" t="s">
        <v>30</v>
      </c>
      <c r="O38" s="16"/>
      <c r="P38" s="17" t="s">
        <v>31</v>
      </c>
      <c r="Q38" s="17"/>
      <c r="R38" s="17"/>
      <c r="S38" s="17" t="s">
        <v>32</v>
      </c>
      <c r="T38" s="17"/>
      <c r="U38" s="17"/>
      <c r="V38" s="17"/>
      <c r="W38" s="18" t="s">
        <v>33</v>
      </c>
      <c r="X38" s="18"/>
    </row>
    <row r="39" spans="1:24" s="1" customFormat="1" ht="13.5" customHeight="1">
      <c r="A39" s="19" t="s">
        <v>78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 t="s">
        <v>79</v>
      </c>
      <c r="M39" s="20"/>
      <c r="N39" s="20" t="s">
        <v>36</v>
      </c>
      <c r="O39" s="20"/>
      <c r="P39" s="21">
        <f>27387070.05</f>
        <v>27387070.05</v>
      </c>
      <c r="Q39" s="21"/>
      <c r="R39" s="21"/>
      <c r="S39" s="21">
        <f>23098459.47</f>
        <v>23098459.47</v>
      </c>
      <c r="T39" s="21"/>
      <c r="U39" s="21"/>
      <c r="V39" s="21"/>
      <c r="W39" s="22">
        <f>4288610.58</f>
        <v>4288610.58</v>
      </c>
      <c r="X39" s="22"/>
    </row>
    <row r="40" spans="1:24" s="1" customFormat="1" ht="13.5" customHeight="1">
      <c r="A40" s="29" t="s">
        <v>80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79</v>
      </c>
      <c r="M40" s="30"/>
      <c r="N40" s="30" t="s">
        <v>81</v>
      </c>
      <c r="O40" s="30"/>
      <c r="P40" s="31">
        <f>915700</f>
        <v>915700</v>
      </c>
      <c r="Q40" s="31"/>
      <c r="R40" s="31"/>
      <c r="S40" s="31">
        <f>885287.09</f>
        <v>885287.09</v>
      </c>
      <c r="T40" s="31"/>
      <c r="U40" s="31"/>
      <c r="V40" s="31"/>
      <c r="W40" s="32">
        <f>30412.91</f>
        <v>30412.91</v>
      </c>
      <c r="X40" s="32"/>
    </row>
    <row r="41" spans="1:24" s="1" customFormat="1" ht="33.75" customHeight="1">
      <c r="A41" s="29" t="s">
        <v>82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79</v>
      </c>
      <c r="M41" s="30"/>
      <c r="N41" s="30" t="s">
        <v>83</v>
      </c>
      <c r="O41" s="30"/>
      <c r="P41" s="31">
        <f>254000</f>
        <v>254000</v>
      </c>
      <c r="Q41" s="31"/>
      <c r="R41" s="31"/>
      <c r="S41" s="31">
        <f>237181.68</f>
        <v>237181.68</v>
      </c>
      <c r="T41" s="31"/>
      <c r="U41" s="31"/>
      <c r="V41" s="31"/>
      <c r="W41" s="32">
        <f>16818.32</f>
        <v>16818.32</v>
      </c>
      <c r="X41" s="32"/>
    </row>
    <row r="42" spans="1:24" s="1" customFormat="1" ht="24" customHeight="1">
      <c r="A42" s="29" t="s">
        <v>84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79</v>
      </c>
      <c r="M42" s="30"/>
      <c r="N42" s="30" t="s">
        <v>85</v>
      </c>
      <c r="O42" s="30"/>
      <c r="P42" s="31">
        <f>15000</f>
        <v>15000</v>
      </c>
      <c r="Q42" s="31"/>
      <c r="R42" s="31"/>
      <c r="S42" s="31">
        <f>0</f>
        <v>0</v>
      </c>
      <c r="T42" s="31"/>
      <c r="U42" s="31"/>
      <c r="V42" s="31"/>
      <c r="W42" s="32">
        <f>15000</f>
        <v>15000</v>
      </c>
      <c r="X42" s="32"/>
    </row>
    <row r="43" spans="1:24" s="1" customFormat="1" ht="13.5" customHeight="1">
      <c r="A43" s="29" t="s">
        <v>80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79</v>
      </c>
      <c r="M43" s="30"/>
      <c r="N43" s="30" t="s">
        <v>86</v>
      </c>
      <c r="O43" s="30"/>
      <c r="P43" s="31">
        <f>2990196.55</f>
        <v>2990196.55</v>
      </c>
      <c r="Q43" s="31"/>
      <c r="R43" s="31"/>
      <c r="S43" s="31">
        <f>2785612.18</f>
        <v>2785612.18</v>
      </c>
      <c r="T43" s="31"/>
      <c r="U43" s="31"/>
      <c r="V43" s="31"/>
      <c r="W43" s="32">
        <f>204584.37</f>
        <v>204584.37</v>
      </c>
      <c r="X43" s="32"/>
    </row>
    <row r="44" spans="1:24" s="1" customFormat="1" ht="24" customHeight="1">
      <c r="A44" s="29" t="s">
        <v>87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79</v>
      </c>
      <c r="M44" s="30"/>
      <c r="N44" s="30" t="s">
        <v>88</v>
      </c>
      <c r="O44" s="30"/>
      <c r="P44" s="31">
        <f>53490.4</f>
        <v>53490.4</v>
      </c>
      <c r="Q44" s="31"/>
      <c r="R44" s="31"/>
      <c r="S44" s="31">
        <f>53490.4</f>
        <v>53490.4</v>
      </c>
      <c r="T44" s="31"/>
      <c r="U44" s="31"/>
      <c r="V44" s="31"/>
      <c r="W44" s="32">
        <f>0</f>
        <v>0</v>
      </c>
      <c r="X44" s="32"/>
    </row>
    <row r="45" spans="1:24" s="1" customFormat="1" ht="33.75" customHeight="1">
      <c r="A45" s="29" t="s">
        <v>82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79</v>
      </c>
      <c r="M45" s="30"/>
      <c r="N45" s="30" t="s">
        <v>89</v>
      </c>
      <c r="O45" s="30"/>
      <c r="P45" s="31">
        <f>890575.84</f>
        <v>890575.84</v>
      </c>
      <c r="Q45" s="31"/>
      <c r="R45" s="31"/>
      <c r="S45" s="31">
        <f>863589.68</f>
        <v>863589.68</v>
      </c>
      <c r="T45" s="31"/>
      <c r="U45" s="31"/>
      <c r="V45" s="31"/>
      <c r="W45" s="32">
        <f>26986.16</f>
        <v>26986.16</v>
      </c>
      <c r="X45" s="32"/>
    </row>
    <row r="46" spans="1:24" s="1" customFormat="1" ht="24" customHeight="1">
      <c r="A46" s="29" t="s">
        <v>90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79</v>
      </c>
      <c r="M46" s="30"/>
      <c r="N46" s="30" t="s">
        <v>91</v>
      </c>
      <c r="O46" s="30"/>
      <c r="P46" s="31">
        <f>58500</f>
        <v>58500</v>
      </c>
      <c r="Q46" s="31"/>
      <c r="R46" s="31"/>
      <c r="S46" s="31">
        <f>55712.45</f>
        <v>55712.45</v>
      </c>
      <c r="T46" s="31"/>
      <c r="U46" s="31"/>
      <c r="V46" s="31"/>
      <c r="W46" s="32">
        <f>2787.55</f>
        <v>2787.55</v>
      </c>
      <c r="X46" s="32"/>
    </row>
    <row r="47" spans="1:24" s="1" customFormat="1" ht="24" customHeight="1">
      <c r="A47" s="29" t="s">
        <v>84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79</v>
      </c>
      <c r="M47" s="30"/>
      <c r="N47" s="30" t="s">
        <v>92</v>
      </c>
      <c r="O47" s="30"/>
      <c r="P47" s="31">
        <f>3000</f>
        <v>3000</v>
      </c>
      <c r="Q47" s="31"/>
      <c r="R47" s="31"/>
      <c r="S47" s="31">
        <f>3000</f>
        <v>3000</v>
      </c>
      <c r="T47" s="31"/>
      <c r="U47" s="31"/>
      <c r="V47" s="31"/>
      <c r="W47" s="32">
        <f>0</f>
        <v>0</v>
      </c>
      <c r="X47" s="32"/>
    </row>
    <row r="48" spans="1:24" s="1" customFormat="1" ht="13.5" customHeight="1">
      <c r="A48" s="29" t="s">
        <v>93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79</v>
      </c>
      <c r="M48" s="30"/>
      <c r="N48" s="30" t="s">
        <v>94</v>
      </c>
      <c r="O48" s="30"/>
      <c r="P48" s="31">
        <f>803</f>
        <v>803</v>
      </c>
      <c r="Q48" s="31"/>
      <c r="R48" s="31"/>
      <c r="S48" s="31">
        <f>399</f>
        <v>399</v>
      </c>
      <c r="T48" s="31"/>
      <c r="U48" s="31"/>
      <c r="V48" s="31"/>
      <c r="W48" s="32">
        <f>404</f>
        <v>404</v>
      </c>
      <c r="X48" s="32"/>
    </row>
    <row r="49" spans="1:24" s="1" customFormat="1" ht="13.5" customHeight="1">
      <c r="A49" s="29" t="s">
        <v>95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79</v>
      </c>
      <c r="M49" s="30"/>
      <c r="N49" s="30" t="s">
        <v>96</v>
      </c>
      <c r="O49" s="30"/>
      <c r="P49" s="31">
        <f>81000</f>
        <v>81000</v>
      </c>
      <c r="Q49" s="31"/>
      <c r="R49" s="31"/>
      <c r="S49" s="33" t="s">
        <v>42</v>
      </c>
      <c r="T49" s="33"/>
      <c r="U49" s="33"/>
      <c r="V49" s="33"/>
      <c r="W49" s="32">
        <f>81000</f>
        <v>81000</v>
      </c>
      <c r="X49" s="32"/>
    </row>
    <row r="50" spans="1:24" s="1" customFormat="1" ht="24" customHeight="1">
      <c r="A50" s="29" t="s">
        <v>84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79</v>
      </c>
      <c r="M50" s="30"/>
      <c r="N50" s="30" t="s">
        <v>97</v>
      </c>
      <c r="O50" s="30"/>
      <c r="P50" s="31">
        <f>2000000</f>
        <v>2000000</v>
      </c>
      <c r="Q50" s="31"/>
      <c r="R50" s="31"/>
      <c r="S50" s="31">
        <f>2000000</f>
        <v>2000000</v>
      </c>
      <c r="T50" s="31"/>
      <c r="U50" s="31"/>
      <c r="V50" s="31"/>
      <c r="W50" s="32">
        <f>0</f>
        <v>0</v>
      </c>
      <c r="X50" s="32"/>
    </row>
    <row r="51" spans="1:24" s="1" customFormat="1" ht="13.5" customHeight="1">
      <c r="A51" s="29" t="s">
        <v>98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79</v>
      </c>
      <c r="M51" s="30"/>
      <c r="N51" s="30" t="s">
        <v>99</v>
      </c>
      <c r="O51" s="30"/>
      <c r="P51" s="31">
        <f>3994000</f>
        <v>3994000</v>
      </c>
      <c r="Q51" s="31"/>
      <c r="R51" s="31"/>
      <c r="S51" s="31">
        <f>3885443.37</f>
        <v>3885443.37</v>
      </c>
      <c r="T51" s="31"/>
      <c r="U51" s="31"/>
      <c r="V51" s="31"/>
      <c r="W51" s="32">
        <f>108556.63</f>
        <v>108556.63</v>
      </c>
      <c r="X51" s="32"/>
    </row>
    <row r="52" spans="1:24" s="1" customFormat="1" ht="24" customHeight="1">
      <c r="A52" s="29" t="s">
        <v>100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79</v>
      </c>
      <c r="M52" s="30"/>
      <c r="N52" s="30" t="s">
        <v>101</v>
      </c>
      <c r="O52" s="30"/>
      <c r="P52" s="31">
        <f>160464.67</f>
        <v>160464.67</v>
      </c>
      <c r="Q52" s="31"/>
      <c r="R52" s="31"/>
      <c r="S52" s="31">
        <f>160296.06</f>
        <v>160296.06</v>
      </c>
      <c r="T52" s="31"/>
      <c r="U52" s="31"/>
      <c r="V52" s="31"/>
      <c r="W52" s="32">
        <f>168.61</f>
        <v>168.61</v>
      </c>
      <c r="X52" s="32"/>
    </row>
    <row r="53" spans="1:24" s="1" customFormat="1" ht="24" customHeight="1">
      <c r="A53" s="29" t="s">
        <v>102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79</v>
      </c>
      <c r="M53" s="30"/>
      <c r="N53" s="30" t="s">
        <v>103</v>
      </c>
      <c r="O53" s="30"/>
      <c r="P53" s="31">
        <f>1094057.43</f>
        <v>1094057.43</v>
      </c>
      <c r="Q53" s="31"/>
      <c r="R53" s="31"/>
      <c r="S53" s="31">
        <f>1094057.43</f>
        <v>1094057.43</v>
      </c>
      <c r="T53" s="31"/>
      <c r="U53" s="31"/>
      <c r="V53" s="31"/>
      <c r="W53" s="32">
        <f>0</f>
        <v>0</v>
      </c>
      <c r="X53" s="32"/>
    </row>
    <row r="54" spans="1:24" s="1" customFormat="1" ht="24" customHeight="1">
      <c r="A54" s="29" t="s">
        <v>90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79</v>
      </c>
      <c r="M54" s="30"/>
      <c r="N54" s="30" t="s">
        <v>104</v>
      </c>
      <c r="O54" s="30"/>
      <c r="P54" s="31">
        <f>341162</f>
        <v>341162</v>
      </c>
      <c r="Q54" s="31"/>
      <c r="R54" s="31"/>
      <c r="S54" s="31">
        <f>299575.87</f>
        <v>299575.87</v>
      </c>
      <c r="T54" s="31"/>
      <c r="U54" s="31"/>
      <c r="V54" s="31"/>
      <c r="W54" s="32">
        <f>41586.13</f>
        <v>41586.13</v>
      </c>
      <c r="X54" s="32"/>
    </row>
    <row r="55" spans="1:24" s="1" customFormat="1" ht="24" customHeight="1">
      <c r="A55" s="29" t="s">
        <v>84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79</v>
      </c>
      <c r="M55" s="30"/>
      <c r="N55" s="30" t="s">
        <v>105</v>
      </c>
      <c r="O55" s="30"/>
      <c r="P55" s="31">
        <f>2317952.22</f>
        <v>2317952.22</v>
      </c>
      <c r="Q55" s="31"/>
      <c r="R55" s="31"/>
      <c r="S55" s="31">
        <f>1821490.18</f>
        <v>1821490.18</v>
      </c>
      <c r="T55" s="31"/>
      <c r="U55" s="31"/>
      <c r="V55" s="31"/>
      <c r="W55" s="32">
        <f>496462.04</f>
        <v>496462.04</v>
      </c>
      <c r="X55" s="32"/>
    </row>
    <row r="56" spans="1:24" s="1" customFormat="1" ht="13.5" customHeight="1">
      <c r="A56" s="29" t="s">
        <v>93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79</v>
      </c>
      <c r="M56" s="30"/>
      <c r="N56" s="30" t="s">
        <v>106</v>
      </c>
      <c r="O56" s="30"/>
      <c r="P56" s="31">
        <f>70000</f>
        <v>70000</v>
      </c>
      <c r="Q56" s="31"/>
      <c r="R56" s="31"/>
      <c r="S56" s="31">
        <f>70000</f>
        <v>70000</v>
      </c>
      <c r="T56" s="31"/>
      <c r="U56" s="31"/>
      <c r="V56" s="31"/>
      <c r="W56" s="32">
        <f>0</f>
        <v>0</v>
      </c>
      <c r="X56" s="32"/>
    </row>
    <row r="57" spans="1:24" s="1" customFormat="1" ht="13.5" customHeight="1">
      <c r="A57" s="29" t="s">
        <v>107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79</v>
      </c>
      <c r="M57" s="30"/>
      <c r="N57" s="30" t="s">
        <v>108</v>
      </c>
      <c r="O57" s="30"/>
      <c r="P57" s="31">
        <f>44532.58</f>
        <v>44532.58</v>
      </c>
      <c r="Q57" s="31"/>
      <c r="R57" s="31"/>
      <c r="S57" s="31">
        <f>44532.58</f>
        <v>44532.58</v>
      </c>
      <c r="T57" s="31"/>
      <c r="U57" s="31"/>
      <c r="V57" s="31"/>
      <c r="W57" s="32">
        <f>0</f>
        <v>0</v>
      </c>
      <c r="X57" s="32"/>
    </row>
    <row r="58" spans="1:24" s="1" customFormat="1" ht="13.5" customHeight="1">
      <c r="A58" s="29" t="s">
        <v>109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79</v>
      </c>
      <c r="M58" s="30"/>
      <c r="N58" s="30" t="s">
        <v>110</v>
      </c>
      <c r="O58" s="30"/>
      <c r="P58" s="31">
        <f>10000</f>
        <v>10000</v>
      </c>
      <c r="Q58" s="31"/>
      <c r="R58" s="31"/>
      <c r="S58" s="31">
        <f>10000</f>
        <v>10000</v>
      </c>
      <c r="T58" s="31"/>
      <c r="U58" s="31"/>
      <c r="V58" s="31"/>
      <c r="W58" s="32">
        <f>0</f>
        <v>0</v>
      </c>
      <c r="X58" s="32"/>
    </row>
    <row r="59" spans="1:24" s="1" customFormat="1" ht="24" customHeight="1">
      <c r="A59" s="29" t="s">
        <v>84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79</v>
      </c>
      <c r="M59" s="30"/>
      <c r="N59" s="30" t="s">
        <v>111</v>
      </c>
      <c r="O59" s="30"/>
      <c r="P59" s="31">
        <f>321700</f>
        <v>321700</v>
      </c>
      <c r="Q59" s="31"/>
      <c r="R59" s="31"/>
      <c r="S59" s="31">
        <f>321660.1</f>
        <v>321660.1</v>
      </c>
      <c r="T59" s="31"/>
      <c r="U59" s="31"/>
      <c r="V59" s="31"/>
      <c r="W59" s="32">
        <f>39.9</f>
        <v>39.9</v>
      </c>
      <c r="X59" s="32"/>
    </row>
    <row r="60" spans="1:24" s="1" customFormat="1" ht="13.5" customHeight="1">
      <c r="A60" s="29" t="s">
        <v>109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79</v>
      </c>
      <c r="M60" s="30"/>
      <c r="N60" s="30" t="s">
        <v>112</v>
      </c>
      <c r="O60" s="30"/>
      <c r="P60" s="31">
        <f>15000</f>
        <v>15000</v>
      </c>
      <c r="Q60" s="31"/>
      <c r="R60" s="31"/>
      <c r="S60" s="31">
        <f>15000</f>
        <v>15000</v>
      </c>
      <c r="T60" s="31"/>
      <c r="U60" s="31"/>
      <c r="V60" s="31"/>
      <c r="W60" s="32">
        <f>0</f>
        <v>0</v>
      </c>
      <c r="X60" s="32"/>
    </row>
    <row r="61" spans="1:24" s="1" customFormat="1" ht="24" customHeight="1">
      <c r="A61" s="29" t="s">
        <v>84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79</v>
      </c>
      <c r="M61" s="30"/>
      <c r="N61" s="30" t="s">
        <v>113</v>
      </c>
      <c r="O61" s="30"/>
      <c r="P61" s="31">
        <f>17805.18</f>
        <v>17805.18</v>
      </c>
      <c r="Q61" s="31"/>
      <c r="R61" s="31"/>
      <c r="S61" s="31">
        <f>17805.18</f>
        <v>17805.18</v>
      </c>
      <c r="T61" s="31"/>
      <c r="U61" s="31"/>
      <c r="V61" s="31"/>
      <c r="W61" s="32">
        <f>0</f>
        <v>0</v>
      </c>
      <c r="X61" s="32"/>
    </row>
    <row r="62" spans="1:24" s="1" customFormat="1" ht="13.5" customHeight="1">
      <c r="A62" s="29" t="s">
        <v>80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79</v>
      </c>
      <c r="M62" s="30"/>
      <c r="N62" s="30" t="s">
        <v>114</v>
      </c>
      <c r="O62" s="30"/>
      <c r="P62" s="31">
        <f>34170</f>
        <v>34170</v>
      </c>
      <c r="Q62" s="31"/>
      <c r="R62" s="31"/>
      <c r="S62" s="31">
        <f>31176.49</f>
        <v>31176.49</v>
      </c>
      <c r="T62" s="31"/>
      <c r="U62" s="31"/>
      <c r="V62" s="31"/>
      <c r="W62" s="32">
        <f>2993.51</f>
        <v>2993.51</v>
      </c>
      <c r="X62" s="32"/>
    </row>
    <row r="63" spans="1:24" s="1" customFormat="1" ht="33.75" customHeight="1">
      <c r="A63" s="29" t="s">
        <v>82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79</v>
      </c>
      <c r="M63" s="30"/>
      <c r="N63" s="30" t="s">
        <v>115</v>
      </c>
      <c r="O63" s="30"/>
      <c r="P63" s="31">
        <f>10330</f>
        <v>10330</v>
      </c>
      <c r="Q63" s="31"/>
      <c r="R63" s="31"/>
      <c r="S63" s="31">
        <f>9415.26</f>
        <v>9415.26</v>
      </c>
      <c r="T63" s="31"/>
      <c r="U63" s="31"/>
      <c r="V63" s="31"/>
      <c r="W63" s="32">
        <f>914.74</f>
        <v>914.74</v>
      </c>
      <c r="X63" s="32"/>
    </row>
    <row r="64" spans="1:24" s="1" customFormat="1" ht="13.5" customHeight="1">
      <c r="A64" s="29" t="s">
        <v>80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79</v>
      </c>
      <c r="M64" s="30"/>
      <c r="N64" s="30" t="s">
        <v>116</v>
      </c>
      <c r="O64" s="30"/>
      <c r="P64" s="31">
        <f>5317.2</f>
        <v>5317.2</v>
      </c>
      <c r="Q64" s="31"/>
      <c r="R64" s="31"/>
      <c r="S64" s="31">
        <f>3987.9</f>
        <v>3987.9</v>
      </c>
      <c r="T64" s="31"/>
      <c r="U64" s="31"/>
      <c r="V64" s="31"/>
      <c r="W64" s="32">
        <f>1329.3</f>
        <v>1329.3</v>
      </c>
      <c r="X64" s="32"/>
    </row>
    <row r="65" spans="1:24" s="1" customFormat="1" ht="33.75" customHeight="1">
      <c r="A65" s="29" t="s">
        <v>82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79</v>
      </c>
      <c r="M65" s="30"/>
      <c r="N65" s="30" t="s">
        <v>117</v>
      </c>
      <c r="O65" s="30"/>
      <c r="P65" s="31">
        <f>1605.8</f>
        <v>1605.8</v>
      </c>
      <c r="Q65" s="31"/>
      <c r="R65" s="31"/>
      <c r="S65" s="31">
        <f>1204.35</f>
        <v>1204.35</v>
      </c>
      <c r="T65" s="31"/>
      <c r="U65" s="31"/>
      <c r="V65" s="31"/>
      <c r="W65" s="32">
        <f>401.45</f>
        <v>401.45</v>
      </c>
      <c r="X65" s="32"/>
    </row>
    <row r="66" spans="1:24" s="1" customFormat="1" ht="13.5" customHeight="1">
      <c r="A66" s="29" t="s">
        <v>118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79</v>
      </c>
      <c r="M66" s="30"/>
      <c r="N66" s="30" t="s">
        <v>119</v>
      </c>
      <c r="O66" s="30"/>
      <c r="P66" s="31">
        <f>10000</f>
        <v>10000</v>
      </c>
      <c r="Q66" s="31"/>
      <c r="R66" s="31"/>
      <c r="S66" s="31">
        <f>10000</f>
        <v>10000</v>
      </c>
      <c r="T66" s="31"/>
      <c r="U66" s="31"/>
      <c r="V66" s="31"/>
      <c r="W66" s="32">
        <f>0</f>
        <v>0</v>
      </c>
      <c r="X66" s="32"/>
    </row>
    <row r="67" spans="1:24" s="1" customFormat="1" ht="24" customHeight="1">
      <c r="A67" s="29" t="s">
        <v>84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79</v>
      </c>
      <c r="M67" s="30"/>
      <c r="N67" s="30" t="s">
        <v>120</v>
      </c>
      <c r="O67" s="30"/>
      <c r="P67" s="31">
        <f>66189.52</f>
        <v>66189.52</v>
      </c>
      <c r="Q67" s="31"/>
      <c r="R67" s="31"/>
      <c r="S67" s="31">
        <f>66186.05</f>
        <v>66186.05</v>
      </c>
      <c r="T67" s="31"/>
      <c r="U67" s="31"/>
      <c r="V67" s="31"/>
      <c r="W67" s="32">
        <f>3.47</f>
        <v>3.47</v>
      </c>
      <c r="X67" s="32"/>
    </row>
    <row r="68" spans="1:24" s="1" customFormat="1" ht="24" customHeight="1">
      <c r="A68" s="29" t="s">
        <v>84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79</v>
      </c>
      <c r="M68" s="30"/>
      <c r="N68" s="30" t="s">
        <v>121</v>
      </c>
      <c r="O68" s="30"/>
      <c r="P68" s="31">
        <f>3000</f>
        <v>3000</v>
      </c>
      <c r="Q68" s="31"/>
      <c r="R68" s="31"/>
      <c r="S68" s="31">
        <f>3000</f>
        <v>3000</v>
      </c>
      <c r="T68" s="31"/>
      <c r="U68" s="31"/>
      <c r="V68" s="31"/>
      <c r="W68" s="32">
        <f>0</f>
        <v>0</v>
      </c>
      <c r="X68" s="32"/>
    </row>
    <row r="69" spans="1:24" s="1" customFormat="1" ht="24" customHeight="1">
      <c r="A69" s="29" t="s">
        <v>84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79</v>
      </c>
      <c r="M69" s="30"/>
      <c r="N69" s="30" t="s">
        <v>122</v>
      </c>
      <c r="O69" s="30"/>
      <c r="P69" s="31">
        <f>5448.33</f>
        <v>5448.33</v>
      </c>
      <c r="Q69" s="31"/>
      <c r="R69" s="31"/>
      <c r="S69" s="31">
        <f>5440</f>
        <v>5440</v>
      </c>
      <c r="T69" s="31"/>
      <c r="U69" s="31"/>
      <c r="V69" s="31"/>
      <c r="W69" s="32">
        <f>8.33</f>
        <v>8.33</v>
      </c>
      <c r="X69" s="32"/>
    </row>
    <row r="70" spans="1:24" s="1" customFormat="1" ht="33.75" customHeight="1">
      <c r="A70" s="29" t="s">
        <v>123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79</v>
      </c>
      <c r="M70" s="30"/>
      <c r="N70" s="30" t="s">
        <v>124</v>
      </c>
      <c r="O70" s="30"/>
      <c r="P70" s="31">
        <f>3354.7</f>
        <v>3354.7</v>
      </c>
      <c r="Q70" s="31"/>
      <c r="R70" s="31"/>
      <c r="S70" s="31">
        <f>3354.7</f>
        <v>3354.7</v>
      </c>
      <c r="T70" s="31"/>
      <c r="U70" s="31"/>
      <c r="V70" s="31"/>
      <c r="W70" s="32">
        <f>0</f>
        <v>0</v>
      </c>
      <c r="X70" s="32"/>
    </row>
    <row r="71" spans="1:24" s="1" customFormat="1" ht="33.75" customHeight="1">
      <c r="A71" s="29" t="s">
        <v>123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79</v>
      </c>
      <c r="M71" s="30"/>
      <c r="N71" s="30" t="s">
        <v>125</v>
      </c>
      <c r="O71" s="30"/>
      <c r="P71" s="31">
        <f>1430.7</f>
        <v>1430.7</v>
      </c>
      <c r="Q71" s="31"/>
      <c r="R71" s="31"/>
      <c r="S71" s="31">
        <f>1430.7</f>
        <v>1430.7</v>
      </c>
      <c r="T71" s="31"/>
      <c r="U71" s="31"/>
      <c r="V71" s="31"/>
      <c r="W71" s="32">
        <f>0</f>
        <v>0</v>
      </c>
      <c r="X71" s="32"/>
    </row>
    <row r="72" spans="1:24" s="1" customFormat="1" ht="24" customHeight="1">
      <c r="A72" s="29" t="s">
        <v>84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79</v>
      </c>
      <c r="M72" s="30"/>
      <c r="N72" s="30" t="s">
        <v>126</v>
      </c>
      <c r="O72" s="30"/>
      <c r="P72" s="31">
        <f>48000</f>
        <v>48000</v>
      </c>
      <c r="Q72" s="31"/>
      <c r="R72" s="31"/>
      <c r="S72" s="31">
        <f>48000</f>
        <v>48000</v>
      </c>
      <c r="T72" s="31"/>
      <c r="U72" s="31"/>
      <c r="V72" s="31"/>
      <c r="W72" s="32">
        <f>0</f>
        <v>0</v>
      </c>
      <c r="X72" s="32"/>
    </row>
    <row r="73" spans="1:24" s="1" customFormat="1" ht="24" customHeight="1">
      <c r="A73" s="29" t="s">
        <v>84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79</v>
      </c>
      <c r="M73" s="30"/>
      <c r="N73" s="30" t="s">
        <v>127</v>
      </c>
      <c r="O73" s="30"/>
      <c r="P73" s="31">
        <f>787500</f>
        <v>787500</v>
      </c>
      <c r="Q73" s="31"/>
      <c r="R73" s="31"/>
      <c r="S73" s="33" t="s">
        <v>42</v>
      </c>
      <c r="T73" s="33"/>
      <c r="U73" s="33"/>
      <c r="V73" s="33"/>
      <c r="W73" s="32">
        <f>787500</f>
        <v>787500</v>
      </c>
      <c r="X73" s="32"/>
    </row>
    <row r="74" spans="1:24" s="1" customFormat="1" ht="24" customHeight="1">
      <c r="A74" s="29" t="s">
        <v>84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79</v>
      </c>
      <c r="M74" s="30"/>
      <c r="N74" s="30" t="s">
        <v>128</v>
      </c>
      <c r="O74" s="30"/>
      <c r="P74" s="31">
        <f>56811</f>
        <v>56811</v>
      </c>
      <c r="Q74" s="31"/>
      <c r="R74" s="31"/>
      <c r="S74" s="31">
        <f>56811</f>
        <v>56811</v>
      </c>
      <c r="T74" s="31"/>
      <c r="U74" s="31"/>
      <c r="V74" s="31"/>
      <c r="W74" s="32">
        <f>0</f>
        <v>0</v>
      </c>
      <c r="X74" s="32"/>
    </row>
    <row r="75" spans="1:24" s="1" customFormat="1" ht="24" customHeight="1">
      <c r="A75" s="29" t="s">
        <v>90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79</v>
      </c>
      <c r="M75" s="30"/>
      <c r="N75" s="30" t="s">
        <v>129</v>
      </c>
      <c r="O75" s="30"/>
      <c r="P75" s="31">
        <f>691340</f>
        <v>691340</v>
      </c>
      <c r="Q75" s="31"/>
      <c r="R75" s="31"/>
      <c r="S75" s="31">
        <f>207402</f>
        <v>207402</v>
      </c>
      <c r="T75" s="31"/>
      <c r="U75" s="31"/>
      <c r="V75" s="31"/>
      <c r="W75" s="32">
        <f>483938</f>
        <v>483938</v>
      </c>
      <c r="X75" s="32"/>
    </row>
    <row r="76" spans="1:24" s="1" customFormat="1" ht="24" customHeight="1">
      <c r="A76" s="29" t="s">
        <v>90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79</v>
      </c>
      <c r="M76" s="30"/>
      <c r="N76" s="30" t="s">
        <v>130</v>
      </c>
      <c r="O76" s="30"/>
      <c r="P76" s="31">
        <f>213507.25</f>
        <v>213507.25</v>
      </c>
      <c r="Q76" s="31"/>
      <c r="R76" s="31"/>
      <c r="S76" s="31">
        <f>211154</f>
        <v>211154</v>
      </c>
      <c r="T76" s="31"/>
      <c r="U76" s="31"/>
      <c r="V76" s="31"/>
      <c r="W76" s="32">
        <f>2353.25</f>
        <v>2353.25</v>
      </c>
      <c r="X76" s="32"/>
    </row>
    <row r="77" spans="1:24" s="1" customFormat="1" ht="24" customHeight="1">
      <c r="A77" s="29" t="s">
        <v>84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79</v>
      </c>
      <c r="M77" s="30"/>
      <c r="N77" s="30" t="s">
        <v>131</v>
      </c>
      <c r="O77" s="30"/>
      <c r="P77" s="31">
        <f>25000</f>
        <v>25000</v>
      </c>
      <c r="Q77" s="31"/>
      <c r="R77" s="31"/>
      <c r="S77" s="31">
        <f>25000</f>
        <v>25000</v>
      </c>
      <c r="T77" s="31"/>
      <c r="U77" s="31"/>
      <c r="V77" s="31"/>
      <c r="W77" s="32">
        <f>0</f>
        <v>0</v>
      </c>
      <c r="X77" s="32"/>
    </row>
    <row r="78" spans="1:24" s="1" customFormat="1" ht="24" customHeight="1">
      <c r="A78" s="29" t="s">
        <v>84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79</v>
      </c>
      <c r="M78" s="30"/>
      <c r="N78" s="30" t="s">
        <v>132</v>
      </c>
      <c r="O78" s="30"/>
      <c r="P78" s="31">
        <f>200000</f>
        <v>200000</v>
      </c>
      <c r="Q78" s="31"/>
      <c r="R78" s="31"/>
      <c r="S78" s="31">
        <f>200000</f>
        <v>200000</v>
      </c>
      <c r="T78" s="31"/>
      <c r="U78" s="31"/>
      <c r="V78" s="31"/>
      <c r="W78" s="32">
        <f>0</f>
        <v>0</v>
      </c>
      <c r="X78" s="32"/>
    </row>
    <row r="79" spans="1:24" s="1" customFormat="1" ht="24" customHeight="1">
      <c r="A79" s="29" t="s">
        <v>84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79</v>
      </c>
      <c r="M79" s="30"/>
      <c r="N79" s="30" t="s">
        <v>133</v>
      </c>
      <c r="O79" s="30"/>
      <c r="P79" s="31">
        <f>66689.5</f>
        <v>66689.5</v>
      </c>
      <c r="Q79" s="31"/>
      <c r="R79" s="31"/>
      <c r="S79" s="31">
        <f>59809.88</f>
        <v>59809.88</v>
      </c>
      <c r="T79" s="31"/>
      <c r="U79" s="31"/>
      <c r="V79" s="31"/>
      <c r="W79" s="32">
        <f>6879.62</f>
        <v>6879.62</v>
      </c>
      <c r="X79" s="32"/>
    </row>
    <row r="80" spans="1:24" s="1" customFormat="1" ht="24" customHeight="1">
      <c r="A80" s="29" t="s">
        <v>84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79</v>
      </c>
      <c r="M80" s="30"/>
      <c r="N80" s="30" t="s">
        <v>134</v>
      </c>
      <c r="O80" s="30"/>
      <c r="P80" s="31">
        <f>1164900</f>
        <v>1164900</v>
      </c>
      <c r="Q80" s="31"/>
      <c r="R80" s="31"/>
      <c r="S80" s="31">
        <f>529795</f>
        <v>529795</v>
      </c>
      <c r="T80" s="31"/>
      <c r="U80" s="31"/>
      <c r="V80" s="31"/>
      <c r="W80" s="32">
        <f>635105</f>
        <v>635105</v>
      </c>
      <c r="X80" s="32"/>
    </row>
    <row r="81" spans="1:24" s="1" customFormat="1" ht="24" customHeight="1">
      <c r="A81" s="29" t="s">
        <v>84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79</v>
      </c>
      <c r="M81" s="30"/>
      <c r="N81" s="30" t="s">
        <v>135</v>
      </c>
      <c r="O81" s="30"/>
      <c r="P81" s="31">
        <f>497300</f>
        <v>497300</v>
      </c>
      <c r="Q81" s="31"/>
      <c r="R81" s="31"/>
      <c r="S81" s="31">
        <f>343473.67</f>
        <v>343473.67</v>
      </c>
      <c r="T81" s="31"/>
      <c r="U81" s="31"/>
      <c r="V81" s="31"/>
      <c r="W81" s="32">
        <f>153826.33</f>
        <v>153826.33</v>
      </c>
      <c r="X81" s="32"/>
    </row>
    <row r="82" spans="1:24" s="1" customFormat="1" ht="24" customHeight="1">
      <c r="A82" s="29" t="s">
        <v>84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79</v>
      </c>
      <c r="M82" s="30"/>
      <c r="N82" s="30" t="s">
        <v>136</v>
      </c>
      <c r="O82" s="30"/>
      <c r="P82" s="31">
        <f>823655.73</f>
        <v>823655.73</v>
      </c>
      <c r="Q82" s="31"/>
      <c r="R82" s="31"/>
      <c r="S82" s="31">
        <f>372734.77</f>
        <v>372734.77</v>
      </c>
      <c r="T82" s="31"/>
      <c r="U82" s="31"/>
      <c r="V82" s="31"/>
      <c r="W82" s="32">
        <f>450920.96</f>
        <v>450920.96</v>
      </c>
      <c r="X82" s="32"/>
    </row>
    <row r="83" spans="1:24" s="1" customFormat="1" ht="13.5" customHeight="1">
      <c r="A83" s="29" t="s">
        <v>137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79</v>
      </c>
      <c r="M83" s="30"/>
      <c r="N83" s="30" t="s">
        <v>138</v>
      </c>
      <c r="O83" s="30"/>
      <c r="P83" s="31">
        <f>60000</f>
        <v>60000</v>
      </c>
      <c r="Q83" s="31"/>
      <c r="R83" s="31"/>
      <c r="S83" s="31">
        <f>50000</f>
        <v>50000</v>
      </c>
      <c r="T83" s="31"/>
      <c r="U83" s="31"/>
      <c r="V83" s="31"/>
      <c r="W83" s="32">
        <f>10000</f>
        <v>10000</v>
      </c>
      <c r="X83" s="32"/>
    </row>
    <row r="84" spans="1:24" s="1" customFormat="1" ht="13.5" customHeight="1">
      <c r="A84" s="29" t="s">
        <v>139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79</v>
      </c>
      <c r="M84" s="30"/>
      <c r="N84" s="30" t="s">
        <v>140</v>
      </c>
      <c r="O84" s="30"/>
      <c r="P84" s="31">
        <f>6962580.45</f>
        <v>6962580.45</v>
      </c>
      <c r="Q84" s="31"/>
      <c r="R84" s="31"/>
      <c r="S84" s="31">
        <f>6234950.45</f>
        <v>6234950.45</v>
      </c>
      <c r="T84" s="31"/>
      <c r="U84" s="31"/>
      <c r="V84" s="31"/>
      <c r="W84" s="32">
        <f>727630</f>
        <v>727630</v>
      </c>
      <c r="X84" s="32"/>
    </row>
    <row r="85" spans="1:24" s="1" customFormat="1" ht="15" customHeight="1">
      <c r="A85" s="34" t="s">
        <v>141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5" t="s">
        <v>142</v>
      </c>
      <c r="M85" s="35"/>
      <c r="N85" s="35" t="s">
        <v>36</v>
      </c>
      <c r="O85" s="35"/>
      <c r="P85" s="36">
        <f>-2890299.34</f>
        <v>-2890299.34</v>
      </c>
      <c r="Q85" s="36"/>
      <c r="R85" s="36"/>
      <c r="S85" s="36">
        <f>-685333.3</f>
        <v>-685333.3</v>
      </c>
      <c r="T85" s="36"/>
      <c r="U85" s="36"/>
      <c r="V85" s="36"/>
      <c r="W85" s="37" t="s">
        <v>36</v>
      </c>
      <c r="X85" s="37"/>
    </row>
    <row r="86" spans="1:24" s="1" customFormat="1" ht="13.5" customHeight="1">
      <c r="A86" s="7" t="s">
        <v>10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s="1" customFormat="1" ht="13.5" customHeight="1">
      <c r="A87" s="12" t="s">
        <v>143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s="1" customFormat="1" ht="45.75" customHeight="1">
      <c r="A88" s="13" t="s">
        <v>22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 t="s">
        <v>23</v>
      </c>
      <c r="M88" s="13"/>
      <c r="N88" s="13" t="s">
        <v>144</v>
      </c>
      <c r="O88" s="13"/>
      <c r="P88" s="14" t="s">
        <v>25</v>
      </c>
      <c r="Q88" s="14"/>
      <c r="R88" s="14"/>
      <c r="S88" s="14" t="s">
        <v>26</v>
      </c>
      <c r="T88" s="14"/>
      <c r="U88" s="14"/>
      <c r="V88" s="14"/>
      <c r="W88" s="15" t="s">
        <v>27</v>
      </c>
      <c r="X88" s="15"/>
    </row>
    <row r="89" spans="1:24" s="1" customFormat="1" ht="12.75" customHeight="1">
      <c r="A89" s="16" t="s">
        <v>28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 t="s">
        <v>29</v>
      </c>
      <c r="M89" s="16"/>
      <c r="N89" s="16" t="s">
        <v>30</v>
      </c>
      <c r="O89" s="16"/>
      <c r="P89" s="17" t="s">
        <v>31</v>
      </c>
      <c r="Q89" s="17"/>
      <c r="R89" s="17"/>
      <c r="S89" s="17" t="s">
        <v>32</v>
      </c>
      <c r="T89" s="17"/>
      <c r="U89" s="17"/>
      <c r="V89" s="17"/>
      <c r="W89" s="18" t="s">
        <v>33</v>
      </c>
      <c r="X89" s="18"/>
    </row>
    <row r="90" spans="1:24" s="1" customFormat="1" ht="13.5" customHeight="1">
      <c r="A90" s="19" t="s">
        <v>145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20" t="s">
        <v>146</v>
      </c>
      <c r="M90" s="20"/>
      <c r="N90" s="20" t="s">
        <v>36</v>
      </c>
      <c r="O90" s="20"/>
      <c r="P90" s="38">
        <f>2890299.34</f>
        <v>2890299.34</v>
      </c>
      <c r="Q90" s="38"/>
      <c r="R90" s="38"/>
      <c r="S90" s="21">
        <f>685333.3</f>
        <v>685333.3</v>
      </c>
      <c r="T90" s="21"/>
      <c r="U90" s="21"/>
      <c r="V90" s="21"/>
      <c r="W90" s="39">
        <f>2204966.04</f>
        <v>2204966.04</v>
      </c>
      <c r="X90" s="39"/>
    </row>
    <row r="91" spans="1:24" s="1" customFormat="1" ht="13.5" customHeight="1">
      <c r="A91" s="40" t="s">
        <v>147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1" t="s">
        <v>10</v>
      </c>
      <c r="M91" s="41"/>
      <c r="N91" s="41" t="s">
        <v>10</v>
      </c>
      <c r="O91" s="41"/>
      <c r="P91" s="42" t="s">
        <v>10</v>
      </c>
      <c r="Q91" s="42"/>
      <c r="R91" s="42"/>
      <c r="S91" s="43" t="s">
        <v>10</v>
      </c>
      <c r="T91" s="43"/>
      <c r="U91" s="43"/>
      <c r="V91" s="43"/>
      <c r="W91" s="44" t="s">
        <v>10</v>
      </c>
      <c r="X91" s="44"/>
    </row>
    <row r="92" spans="1:24" s="1" customFormat="1" ht="13.5" customHeight="1">
      <c r="A92" s="23" t="s">
        <v>148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45" t="s">
        <v>149</v>
      </c>
      <c r="M92" s="45"/>
      <c r="N92" s="24" t="s">
        <v>36</v>
      </c>
      <c r="O92" s="24"/>
      <c r="P92" s="46" t="s">
        <v>42</v>
      </c>
      <c r="Q92" s="46"/>
      <c r="R92" s="46"/>
      <c r="S92" s="27" t="s">
        <v>42</v>
      </c>
      <c r="T92" s="27"/>
      <c r="U92" s="27"/>
      <c r="V92" s="27"/>
      <c r="W92" s="47" t="s">
        <v>42</v>
      </c>
      <c r="X92" s="47"/>
    </row>
    <row r="93" spans="1:24" s="1" customFormat="1" ht="13.5" customHeight="1">
      <c r="A93" s="48" t="s">
        <v>10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</row>
    <row r="94" spans="1:24" s="1" customFormat="1" ht="13.5" customHeight="1">
      <c r="A94" s="29" t="s">
        <v>150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41" t="s">
        <v>151</v>
      </c>
      <c r="M94" s="41"/>
      <c r="N94" s="41" t="s">
        <v>36</v>
      </c>
      <c r="O94" s="41"/>
      <c r="P94" s="42" t="s">
        <v>42</v>
      </c>
      <c r="Q94" s="42"/>
      <c r="R94" s="42"/>
      <c r="S94" s="33" t="s">
        <v>42</v>
      </c>
      <c r="T94" s="33"/>
      <c r="U94" s="33"/>
      <c r="V94" s="33"/>
      <c r="W94" s="44" t="s">
        <v>42</v>
      </c>
      <c r="X94" s="44"/>
    </row>
    <row r="95" spans="1:24" s="1" customFormat="1" ht="13.5" customHeight="1">
      <c r="A95" s="29" t="s">
        <v>10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151</v>
      </c>
      <c r="M95" s="30"/>
      <c r="N95" s="30" t="s">
        <v>10</v>
      </c>
      <c r="O95" s="30"/>
      <c r="P95" s="49" t="s">
        <v>42</v>
      </c>
      <c r="Q95" s="49"/>
      <c r="R95" s="49"/>
      <c r="S95" s="33" t="s">
        <v>42</v>
      </c>
      <c r="T95" s="33"/>
      <c r="U95" s="33"/>
      <c r="V95" s="33"/>
      <c r="W95" s="50" t="s">
        <v>42</v>
      </c>
      <c r="X95" s="50"/>
    </row>
    <row r="96" spans="1:24" s="1" customFormat="1" ht="13.5" customHeight="1">
      <c r="A96" s="29" t="s">
        <v>152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153</v>
      </c>
      <c r="M96" s="30"/>
      <c r="N96" s="30" t="s">
        <v>154</v>
      </c>
      <c r="O96" s="30"/>
      <c r="P96" s="51">
        <f>2890299.34</f>
        <v>2890299.34</v>
      </c>
      <c r="Q96" s="51"/>
      <c r="R96" s="51"/>
      <c r="S96" s="31">
        <f>685333.3</f>
        <v>685333.3</v>
      </c>
      <c r="T96" s="31"/>
      <c r="U96" s="31"/>
      <c r="V96" s="31"/>
      <c r="W96" s="52">
        <f>2204966.04</f>
        <v>2204966.04</v>
      </c>
      <c r="X96" s="52"/>
    </row>
    <row r="97" spans="1:24" s="1" customFormat="1" ht="13.5" customHeight="1">
      <c r="A97" s="29" t="s">
        <v>155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156</v>
      </c>
      <c r="M97" s="30"/>
      <c r="N97" s="30" t="s">
        <v>157</v>
      </c>
      <c r="O97" s="30"/>
      <c r="P97" s="51">
        <f>-24496770.71</f>
        <v>-24496770.71</v>
      </c>
      <c r="Q97" s="51"/>
      <c r="R97" s="51"/>
      <c r="S97" s="31">
        <f>-22740432.23</f>
        <v>-22740432.23</v>
      </c>
      <c r="T97" s="31"/>
      <c r="U97" s="31"/>
      <c r="V97" s="31"/>
      <c r="W97" s="53" t="s">
        <v>36</v>
      </c>
      <c r="X97" s="53"/>
    </row>
    <row r="98" spans="1:24" s="1" customFormat="1" ht="13.5" customHeight="1">
      <c r="A98" s="29" t="s">
        <v>158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159</v>
      </c>
      <c r="M98" s="30"/>
      <c r="N98" s="30" t="s">
        <v>160</v>
      </c>
      <c r="O98" s="30"/>
      <c r="P98" s="51">
        <f>27387070.05</f>
        <v>27387070.05</v>
      </c>
      <c r="Q98" s="51"/>
      <c r="R98" s="51"/>
      <c r="S98" s="31">
        <f>23425765.53</f>
        <v>23425765.53</v>
      </c>
      <c r="T98" s="31"/>
      <c r="U98" s="31"/>
      <c r="V98" s="31"/>
      <c r="W98" s="53" t="s">
        <v>36</v>
      </c>
      <c r="X98" s="53"/>
    </row>
    <row r="99" spans="1:24" s="1" customFormat="1" ht="13.5" customHeight="1">
      <c r="A99" s="55" t="s">
        <v>10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</row>
    <row r="100" spans="1:24" s="1" customFormat="1" ht="13.5" customHeight="1">
      <c r="A100" s="7" t="s">
        <v>161</v>
      </c>
      <c r="B100" s="7"/>
      <c r="C100" s="7"/>
      <c r="D100" s="7"/>
      <c r="E100" s="7"/>
      <c r="F100" s="7"/>
      <c r="G100" s="7"/>
      <c r="H100" s="7"/>
      <c r="I100" s="54" t="s">
        <v>10</v>
      </c>
      <c r="J100" s="54"/>
      <c r="K100" s="54"/>
      <c r="L100" s="54"/>
      <c r="M100" s="54"/>
      <c r="N100" s="54" t="s">
        <v>162</v>
      </c>
      <c r="O100" s="54"/>
      <c r="P100" s="54"/>
      <c r="Q100" s="54"/>
      <c r="R100" s="7" t="s">
        <v>10</v>
      </c>
      <c r="S100" s="7"/>
      <c r="T100" s="7"/>
      <c r="U100" s="7"/>
      <c r="V100" s="7"/>
      <c r="W100" s="7"/>
      <c r="X100" s="7"/>
    </row>
    <row r="101" spans="1:24" s="1" customFormat="1" ht="13.5" customHeight="1">
      <c r="A101" s="7" t="s">
        <v>10</v>
      </c>
      <c r="B101" s="7"/>
      <c r="C101" s="7"/>
      <c r="D101" s="7"/>
      <c r="E101" s="7"/>
      <c r="F101" s="7"/>
      <c r="G101" s="7"/>
      <c r="H101" s="7"/>
      <c r="I101" s="10" t="s">
        <v>10</v>
      </c>
      <c r="J101" s="56" t="s">
        <v>163</v>
      </c>
      <c r="K101" s="56"/>
      <c r="L101" s="56"/>
      <c r="M101" s="10" t="s">
        <v>10</v>
      </c>
      <c r="N101" s="10" t="s">
        <v>10</v>
      </c>
      <c r="O101" s="56" t="s">
        <v>164</v>
      </c>
      <c r="P101" s="56"/>
      <c r="Q101" s="7" t="s">
        <v>10</v>
      </c>
      <c r="R101" s="7"/>
      <c r="S101" s="7"/>
      <c r="T101" s="7"/>
      <c r="U101" s="7"/>
      <c r="V101" s="7"/>
      <c r="W101" s="7"/>
      <c r="X101" s="7"/>
    </row>
    <row r="102" spans="1:24" s="1" customFormat="1" ht="7.5" customHeight="1">
      <c r="A102" s="7" t="s">
        <v>10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s="1" customFormat="1" ht="13.5" customHeight="1">
      <c r="A103" s="7" t="s">
        <v>10</v>
      </c>
      <c r="B103" s="7"/>
      <c r="C103" s="7"/>
      <c r="D103" s="7"/>
      <c r="E103" s="7"/>
      <c r="F103" s="7"/>
      <c r="G103" s="7"/>
      <c r="H103" s="7"/>
      <c r="I103" s="54" t="s">
        <v>10</v>
      </c>
      <c r="J103" s="54"/>
      <c r="K103" s="54"/>
      <c r="L103" s="54"/>
      <c r="M103" s="54"/>
      <c r="N103" s="54" t="s">
        <v>165</v>
      </c>
      <c r="O103" s="54"/>
      <c r="P103" s="54"/>
      <c r="Q103" s="54"/>
      <c r="R103" s="7" t="s">
        <v>10</v>
      </c>
      <c r="S103" s="7"/>
      <c r="T103" s="7"/>
      <c r="U103" s="7"/>
      <c r="V103" s="7"/>
      <c r="W103" s="7"/>
      <c r="X103" s="7"/>
    </row>
    <row r="104" spans="1:24" s="1" customFormat="1" ht="13.5" customHeight="1">
      <c r="A104" s="7" t="s">
        <v>10</v>
      </c>
      <c r="B104" s="7"/>
      <c r="C104" s="7"/>
      <c r="D104" s="7"/>
      <c r="E104" s="7"/>
      <c r="F104" s="7"/>
      <c r="G104" s="7"/>
      <c r="H104" s="7"/>
      <c r="I104" s="10" t="s">
        <v>10</v>
      </c>
      <c r="J104" s="56" t="s">
        <v>163</v>
      </c>
      <c r="K104" s="56"/>
      <c r="L104" s="56"/>
      <c r="M104" s="10" t="s">
        <v>10</v>
      </c>
      <c r="N104" s="10" t="s">
        <v>10</v>
      </c>
      <c r="O104" s="56" t="s">
        <v>164</v>
      </c>
      <c r="P104" s="56"/>
      <c r="Q104" s="7" t="s">
        <v>10</v>
      </c>
      <c r="R104" s="7"/>
      <c r="S104" s="7"/>
      <c r="T104" s="7"/>
      <c r="U104" s="7"/>
      <c r="V104" s="7"/>
      <c r="W104" s="7"/>
      <c r="X104" s="7"/>
    </row>
    <row r="105" spans="1:24" s="1" customFormat="1" ht="7.5" customHeight="1">
      <c r="A105" s="7" t="s">
        <v>10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s="1" customFormat="1" ht="13.5" customHeight="1">
      <c r="A106" s="7" t="s">
        <v>166</v>
      </c>
      <c r="B106" s="7"/>
      <c r="C106" s="54" t="s">
        <v>10</v>
      </c>
      <c r="D106" s="54"/>
      <c r="E106" s="54"/>
      <c r="F106" s="54"/>
      <c r="G106" s="54"/>
      <c r="H106" s="54"/>
      <c r="I106" s="54" t="s">
        <v>10</v>
      </c>
      <c r="J106" s="54"/>
      <c r="K106" s="54"/>
      <c r="L106" s="54"/>
      <c r="M106" s="54"/>
      <c r="N106" s="54" t="s">
        <v>165</v>
      </c>
      <c r="O106" s="54"/>
      <c r="P106" s="54"/>
      <c r="Q106" s="54"/>
      <c r="R106" s="7" t="s">
        <v>10</v>
      </c>
      <c r="S106" s="7"/>
      <c r="T106" s="7"/>
      <c r="U106" s="7"/>
      <c r="V106" s="7"/>
      <c r="W106" s="7"/>
      <c r="X106" s="7"/>
    </row>
    <row r="107" spans="1:24" s="1" customFormat="1" ht="13.5" customHeight="1">
      <c r="A107" s="7" t="s">
        <v>10</v>
      </c>
      <c r="B107" s="7"/>
      <c r="C107" s="10" t="s">
        <v>10</v>
      </c>
      <c r="D107" s="56" t="s">
        <v>167</v>
      </c>
      <c r="E107" s="56"/>
      <c r="F107" s="56"/>
      <c r="G107" s="56"/>
      <c r="H107" s="10" t="s">
        <v>10</v>
      </c>
      <c r="I107" s="10" t="s">
        <v>10</v>
      </c>
      <c r="J107" s="56" t="s">
        <v>163</v>
      </c>
      <c r="K107" s="56"/>
      <c r="L107" s="56"/>
      <c r="M107" s="10" t="s">
        <v>10</v>
      </c>
      <c r="N107" s="10" t="s">
        <v>10</v>
      </c>
      <c r="O107" s="56" t="s">
        <v>164</v>
      </c>
      <c r="P107" s="56"/>
      <c r="Q107" s="7" t="s">
        <v>10</v>
      </c>
      <c r="R107" s="7"/>
      <c r="S107" s="7"/>
      <c r="T107" s="7"/>
      <c r="U107" s="7"/>
      <c r="V107" s="7"/>
      <c r="W107" s="7"/>
      <c r="X107" s="7"/>
    </row>
    <row r="108" spans="1:24" s="1" customFormat="1" ht="15.75" customHeight="1">
      <c r="A108" s="7" t="s">
        <v>10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s="1" customFormat="1" ht="13.5" customHeight="1">
      <c r="A109" s="57" t="s">
        <v>168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7" t="s">
        <v>10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s="1" customFormat="1" ht="13.5" customHeight="1">
      <c r="A110" s="4" t="s">
        <v>169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</sheetData>
  <sheetProtection/>
  <mergeCells count="558">
    <mergeCell ref="A109:J109"/>
    <mergeCell ref="K109:X109"/>
    <mergeCell ref="A110:X110"/>
    <mergeCell ref="A107:B107"/>
    <mergeCell ref="D107:G107"/>
    <mergeCell ref="J107:L107"/>
    <mergeCell ref="O107:P107"/>
    <mergeCell ref="Q107:X107"/>
    <mergeCell ref="A108:X108"/>
    <mergeCell ref="A105:X105"/>
    <mergeCell ref="A106:B106"/>
    <mergeCell ref="C106:H106"/>
    <mergeCell ref="I106:M106"/>
    <mergeCell ref="N106:Q106"/>
    <mergeCell ref="R106:X106"/>
    <mergeCell ref="A102:X102"/>
    <mergeCell ref="A103:H103"/>
    <mergeCell ref="I103:M103"/>
    <mergeCell ref="N103:Q103"/>
    <mergeCell ref="R103:X103"/>
    <mergeCell ref="A104:H104"/>
    <mergeCell ref="J104:L104"/>
    <mergeCell ref="O104:P104"/>
    <mergeCell ref="Q104:X104"/>
    <mergeCell ref="A99:X99"/>
    <mergeCell ref="A100:H100"/>
    <mergeCell ref="I100:M100"/>
    <mergeCell ref="N100:Q100"/>
    <mergeCell ref="R100:X100"/>
    <mergeCell ref="A101:H101"/>
    <mergeCell ref="J101:L101"/>
    <mergeCell ref="O101:P101"/>
    <mergeCell ref="Q101:X101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3:X93"/>
    <mergeCell ref="A94:K94"/>
    <mergeCell ref="L94:M94"/>
    <mergeCell ref="N94:O94"/>
    <mergeCell ref="P94:R94"/>
    <mergeCell ref="S94:V94"/>
    <mergeCell ref="W94:X94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6:X86"/>
    <mergeCell ref="A87:X87"/>
    <mergeCell ref="A88:K88"/>
    <mergeCell ref="L88:M88"/>
    <mergeCell ref="N88:O88"/>
    <mergeCell ref="P88:R88"/>
    <mergeCell ref="S88:V88"/>
    <mergeCell ref="W88:X88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5:X35"/>
    <mergeCell ref="A36:X36"/>
    <mergeCell ref="A37:K37"/>
    <mergeCell ref="L37:M37"/>
    <mergeCell ref="N37:O37"/>
    <mergeCell ref="P37:R37"/>
    <mergeCell ref="S37:V37"/>
    <mergeCell ref="W37:X37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fitToHeight="0" fitToWidth="1" horizontalDpi="600" verticalDpi="600" orientation="landscape" paperSize="9" scale="95" r:id="rId1"/>
  <headerFooter alignWithMargins="0">
    <oddFooter>&amp;CСтраница &amp;С из &amp;К</oddFooter>
  </headerFooter>
  <rowBreaks count="2" manualBreakCount="2">
    <brk id="35" max="255" man="1"/>
    <brk id="8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2016-12-02T06:50:15Z</cp:lastPrinted>
  <dcterms:created xsi:type="dcterms:W3CDTF">2016-12-02T06:50:32Z</dcterms:created>
  <dcterms:modified xsi:type="dcterms:W3CDTF">2016-12-02T06:50:32Z</dcterms:modified>
  <cp:category/>
  <cp:version/>
  <cp:contentType/>
  <cp:contentStatus/>
</cp:coreProperties>
</file>